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 defaultThemeVersion="124226"/>
  <bookViews>
    <workbookView xWindow="240" yWindow="105" windowWidth="11640" windowHeight="5610" tabRatio="767"/>
  </bookViews>
  <sheets>
    <sheet name="So Tay" sheetId="8" r:id="rId1"/>
    <sheet name="T.Nghi" sheetId="9" r:id="rId2"/>
    <sheet name="Diem Danh" sheetId="10" r:id="rId3"/>
    <sheet name="Thao Luan" sheetId="13" r:id="rId4"/>
    <sheet name="DS Nhom" sheetId="11" r:id="rId5"/>
    <sheet name="Hoc Lai" sheetId="12" r:id="rId6"/>
    <sheet name="Cam Thi" sheetId="4" r:id="rId7"/>
  </sheets>
  <calcPr calcId="144525"/>
</workbook>
</file>

<file path=xl/calcChain.xml><?xml version="1.0" encoding="utf-8"?>
<calcChain xmlns="http://schemas.openxmlformats.org/spreadsheetml/2006/main">
  <c r="I18" i="8" l="1"/>
  <c r="I11" i="8"/>
  <c r="I8" i="8"/>
  <c r="G18" i="8"/>
  <c r="G8" i="8"/>
  <c r="J20" i="8" l="1"/>
  <c r="S34" i="9"/>
  <c r="S38" i="9"/>
  <c r="S42" i="9"/>
  <c r="S46" i="9"/>
  <c r="Q8" i="9"/>
  <c r="S8" i="9" s="1"/>
  <c r="J9" i="8" s="1"/>
  <c r="Q9" i="9"/>
  <c r="S9" i="9" s="1"/>
  <c r="J10" i="8" s="1"/>
  <c r="Q10" i="9"/>
  <c r="S10" i="9" s="1"/>
  <c r="J11" i="8" s="1"/>
  <c r="Q11" i="9"/>
  <c r="S11" i="9" s="1"/>
  <c r="J12" i="8" s="1"/>
  <c r="Q12" i="9"/>
  <c r="S12" i="9" s="1"/>
  <c r="J13" i="8" s="1"/>
  <c r="Q13" i="9"/>
  <c r="S13" i="9" s="1"/>
  <c r="J14" i="8" s="1"/>
  <c r="Q14" i="9"/>
  <c r="S14" i="9" s="1"/>
  <c r="J15" i="8" s="1"/>
  <c r="Q15" i="9"/>
  <c r="S15" i="9" s="1"/>
  <c r="J16" i="8" s="1"/>
  <c r="Q16" i="9"/>
  <c r="S16" i="9" s="1"/>
  <c r="J17" i="8" s="1"/>
  <c r="Q17" i="9"/>
  <c r="S17" i="9" s="1"/>
  <c r="J18" i="8" s="1"/>
  <c r="Q18" i="9"/>
  <c r="S18" i="9" s="1"/>
  <c r="J19" i="8" s="1"/>
  <c r="Q19" i="9"/>
  <c r="S19" i="9" s="1"/>
  <c r="Q20" i="9"/>
  <c r="S20" i="9" s="1"/>
  <c r="J21" i="8" s="1"/>
  <c r="Q21" i="9"/>
  <c r="S21" i="9" s="1"/>
  <c r="J22" i="8" s="1"/>
  <c r="Q22" i="9"/>
  <c r="S22" i="9" s="1"/>
  <c r="J23" i="8" s="1"/>
  <c r="Q23" i="9"/>
  <c r="S23" i="9" s="1"/>
  <c r="Q24" i="9"/>
  <c r="S24" i="9" s="1"/>
  <c r="Q25" i="9"/>
  <c r="S25" i="9" s="1"/>
  <c r="Q26" i="9"/>
  <c r="S26" i="9" s="1"/>
  <c r="Q27" i="9"/>
  <c r="S27" i="9" s="1"/>
  <c r="Q28" i="9"/>
  <c r="S28" i="9" s="1"/>
  <c r="Q29" i="9"/>
  <c r="S29" i="9" s="1"/>
  <c r="Q30" i="9"/>
  <c r="S30" i="9" s="1"/>
  <c r="Q31" i="9"/>
  <c r="S31" i="9" s="1"/>
  <c r="Q32" i="9"/>
  <c r="S32" i="9" s="1"/>
  <c r="Q33" i="9"/>
  <c r="S33" i="9" s="1"/>
  <c r="Q34" i="9"/>
  <c r="Q35" i="9"/>
  <c r="S35" i="9" s="1"/>
  <c r="Q36" i="9"/>
  <c r="S36" i="9" s="1"/>
  <c r="Q37" i="9"/>
  <c r="S37" i="9" s="1"/>
  <c r="Q38" i="9"/>
  <c r="Q39" i="9"/>
  <c r="S39" i="9" s="1"/>
  <c r="Q40" i="9"/>
  <c r="S40" i="9" s="1"/>
  <c r="Q41" i="9"/>
  <c r="S41" i="9" s="1"/>
  <c r="Q42" i="9"/>
  <c r="Q43" i="9"/>
  <c r="S43" i="9" s="1"/>
  <c r="Q44" i="9"/>
  <c r="S44" i="9" s="1"/>
  <c r="Q45" i="9"/>
  <c r="S45" i="9" s="1"/>
  <c r="Q46" i="9"/>
  <c r="Q47" i="9"/>
  <c r="S47" i="9" s="1"/>
  <c r="Q7" i="9"/>
  <c r="S7" i="9" s="1"/>
  <c r="J8" i="8" s="1"/>
  <c r="L8" i="8" l="1"/>
  <c r="C22" i="4" l="1"/>
  <c r="H20" i="4"/>
  <c r="H19" i="4"/>
  <c r="H18" i="4"/>
  <c r="H17" i="4"/>
  <c r="H16" i="4"/>
  <c r="H15" i="4"/>
  <c r="H14" i="4"/>
  <c r="H13" i="4"/>
  <c r="H12" i="4"/>
  <c r="H11" i="4"/>
  <c r="H10" i="4"/>
  <c r="Z22" i="12"/>
  <c r="Y22" i="12"/>
  <c r="X22" i="12"/>
  <c r="V22" i="12"/>
  <c r="U22" i="12"/>
  <c r="T22" i="12"/>
  <c r="AB19" i="12"/>
  <c r="AF18" i="12"/>
  <c r="AE18" i="12"/>
  <c r="AD18" i="12"/>
  <c r="AC18" i="12"/>
  <c r="AB18" i="12"/>
  <c r="AA18" i="12"/>
  <c r="Z18" i="12"/>
  <c r="Y18" i="12"/>
  <c r="X18" i="12"/>
  <c r="W18" i="12"/>
  <c r="V18" i="12"/>
  <c r="U18" i="12"/>
  <c r="T18" i="12"/>
  <c r="S18" i="12"/>
  <c r="E18" i="12"/>
  <c r="D18" i="12"/>
  <c r="E17" i="12"/>
  <c r="D17" i="12"/>
  <c r="M15" i="12"/>
  <c r="J15" i="12"/>
  <c r="M14" i="12"/>
  <c r="J14" i="12"/>
  <c r="M13" i="12"/>
  <c r="J13" i="12"/>
  <c r="M12" i="12"/>
  <c r="J12" i="12"/>
  <c r="F86" i="11"/>
  <c r="F85" i="11"/>
  <c r="F84" i="11"/>
  <c r="E84" i="11"/>
  <c r="D84" i="11"/>
  <c r="O83" i="11"/>
  <c r="F83" i="11"/>
  <c r="E83" i="11"/>
  <c r="D83" i="11"/>
  <c r="E82" i="11"/>
  <c r="D82" i="11"/>
  <c r="F81" i="11"/>
  <c r="E81" i="11"/>
  <c r="D81" i="11"/>
  <c r="F80" i="11"/>
  <c r="E80" i="11"/>
  <c r="D80" i="11"/>
  <c r="F79" i="11"/>
  <c r="E79" i="11"/>
  <c r="D79" i="11"/>
  <c r="F75" i="11"/>
  <c r="E75" i="11"/>
  <c r="D75" i="11"/>
  <c r="F74" i="11"/>
  <c r="E74" i="11"/>
  <c r="D74" i="11"/>
  <c r="O73" i="11"/>
  <c r="F73" i="11"/>
  <c r="E73" i="11"/>
  <c r="D73" i="11"/>
  <c r="F72" i="11"/>
  <c r="F70" i="11"/>
  <c r="D70" i="11"/>
  <c r="F69" i="11"/>
  <c r="E69" i="11"/>
  <c r="D69" i="11"/>
  <c r="F68" i="11"/>
  <c r="E68" i="11"/>
  <c r="D68" i="11"/>
  <c r="F65" i="11"/>
  <c r="E65" i="11"/>
  <c r="D65" i="11"/>
  <c r="F64" i="11"/>
  <c r="E64" i="11"/>
  <c r="D64" i="11"/>
  <c r="O63" i="11"/>
  <c r="F63" i="11"/>
  <c r="E63" i="11"/>
  <c r="D63" i="11"/>
  <c r="F62" i="11"/>
  <c r="F60" i="11"/>
  <c r="E60" i="11"/>
  <c r="D60" i="11"/>
  <c r="F59" i="11"/>
  <c r="E59" i="11"/>
  <c r="D59" i="11"/>
  <c r="F58" i="11"/>
  <c r="E58" i="11"/>
  <c r="D58" i="11"/>
  <c r="F55" i="11"/>
  <c r="E55" i="11"/>
  <c r="D55" i="11"/>
  <c r="F54" i="11"/>
  <c r="E54" i="11"/>
  <c r="D54" i="11"/>
  <c r="O53" i="11"/>
  <c r="F53" i="11"/>
  <c r="E53" i="11"/>
  <c r="D53" i="11"/>
  <c r="F52" i="11"/>
  <c r="F50" i="11"/>
  <c r="E50" i="11"/>
  <c r="D50" i="11"/>
  <c r="F49" i="11"/>
  <c r="E49" i="11"/>
  <c r="D49" i="11"/>
  <c r="F48" i="11"/>
  <c r="E48" i="11"/>
  <c r="D48" i="11"/>
  <c r="F47" i="11"/>
  <c r="E47" i="11"/>
  <c r="D47" i="11"/>
  <c r="F44" i="11"/>
  <c r="E44" i="11"/>
  <c r="D44" i="11"/>
  <c r="O43" i="11"/>
  <c r="F43" i="11"/>
  <c r="E43" i="11"/>
  <c r="D43" i="11"/>
  <c r="F42" i="11"/>
  <c r="E40" i="11"/>
  <c r="D40" i="11"/>
  <c r="F39" i="11"/>
  <c r="E39" i="11"/>
  <c r="D39" i="11"/>
  <c r="F38" i="11"/>
  <c r="E38" i="11"/>
  <c r="D38" i="11"/>
  <c r="F35" i="11"/>
  <c r="E35" i="11"/>
  <c r="D35" i="11"/>
  <c r="F34" i="11"/>
  <c r="E34" i="11"/>
  <c r="D34" i="11"/>
  <c r="O33" i="11"/>
  <c r="F33" i="11"/>
  <c r="E33" i="11"/>
  <c r="D33" i="11"/>
  <c r="F32" i="11"/>
  <c r="F30" i="11"/>
  <c r="E30" i="11"/>
  <c r="D30" i="11"/>
  <c r="F29" i="11"/>
  <c r="E29" i="11"/>
  <c r="D29" i="11"/>
  <c r="F28" i="11"/>
  <c r="E28" i="11"/>
  <c r="D28" i="11"/>
  <c r="F27" i="11"/>
  <c r="E27" i="11"/>
  <c r="D27" i="11"/>
  <c r="F24" i="11"/>
  <c r="E24" i="11"/>
  <c r="D24" i="11"/>
  <c r="O23" i="11"/>
  <c r="F23" i="11"/>
  <c r="E23" i="11"/>
  <c r="D23" i="11"/>
  <c r="F22" i="11"/>
  <c r="F20" i="11"/>
  <c r="E20" i="11"/>
  <c r="D20" i="11"/>
  <c r="F19" i="11"/>
  <c r="E19" i="11"/>
  <c r="D19" i="11"/>
  <c r="F18" i="11"/>
  <c r="E18" i="11"/>
  <c r="D18" i="11"/>
  <c r="F15" i="11"/>
  <c r="E15" i="11"/>
  <c r="D15" i="11"/>
  <c r="F14" i="11"/>
  <c r="E14" i="11"/>
  <c r="D14" i="11"/>
  <c r="O13" i="11"/>
  <c r="F13" i="11"/>
  <c r="E13" i="11"/>
  <c r="D13" i="11"/>
  <c r="F12" i="11"/>
  <c r="F10" i="11"/>
  <c r="E10" i="11"/>
  <c r="D10" i="11"/>
  <c r="F9" i="11"/>
  <c r="E9" i="11"/>
  <c r="D9" i="11"/>
  <c r="F8" i="11"/>
  <c r="E8" i="11"/>
  <c r="D8" i="11"/>
  <c r="F5" i="11"/>
  <c r="E5" i="11"/>
  <c r="D5" i="11"/>
  <c r="F4" i="11"/>
  <c r="E4" i="11"/>
  <c r="D4" i="11"/>
  <c r="O3" i="11"/>
  <c r="F3" i="11"/>
  <c r="E3" i="11"/>
  <c r="D3" i="11"/>
  <c r="F2" i="11"/>
  <c r="M63" i="13"/>
  <c r="L63" i="13"/>
  <c r="K63" i="13"/>
  <c r="J63" i="13"/>
  <c r="I63" i="13"/>
  <c r="H63" i="13"/>
  <c r="G63" i="13"/>
  <c r="F63" i="13"/>
  <c r="E63" i="13"/>
  <c r="N62" i="13"/>
  <c r="N58" i="13"/>
  <c r="N57" i="13"/>
  <c r="N56" i="13"/>
  <c r="N55" i="13"/>
  <c r="N54" i="13"/>
  <c r="N53" i="13"/>
  <c r="N52" i="13"/>
  <c r="N51" i="13"/>
  <c r="N50" i="13"/>
  <c r="N49" i="13"/>
  <c r="N48" i="13"/>
  <c r="N47" i="13"/>
  <c r="N46" i="13"/>
  <c r="N45" i="13"/>
  <c r="N33" i="13"/>
  <c r="N32" i="13"/>
  <c r="N31" i="13"/>
  <c r="N30" i="13"/>
  <c r="N29" i="13"/>
  <c r="N28" i="13"/>
  <c r="N27" i="13"/>
  <c r="N26" i="13"/>
  <c r="N25" i="13"/>
  <c r="N24" i="13"/>
  <c r="N23" i="13"/>
  <c r="N22" i="13"/>
  <c r="N21" i="13"/>
  <c r="N20" i="13"/>
  <c r="N19" i="13"/>
  <c r="N18" i="13"/>
  <c r="N17" i="13"/>
  <c r="N16" i="13"/>
  <c r="N15" i="13"/>
  <c r="N14" i="13"/>
  <c r="N13" i="13"/>
  <c r="N12" i="13"/>
  <c r="N11" i="13"/>
  <c r="N10" i="13"/>
  <c r="N9" i="13"/>
  <c r="N8" i="13"/>
  <c r="N7" i="13"/>
  <c r="N6" i="13"/>
  <c r="N5" i="13"/>
  <c r="N4" i="13"/>
  <c r="S45" i="10"/>
  <c r="R19" i="10"/>
  <c r="Q19" i="10"/>
  <c r="P19" i="10"/>
  <c r="O19" i="10"/>
  <c r="N19" i="10"/>
  <c r="M19" i="10"/>
  <c r="L19" i="10"/>
  <c r="K19" i="10"/>
  <c r="J19" i="10"/>
  <c r="I19" i="10"/>
  <c r="H19" i="10"/>
  <c r="G19" i="10"/>
  <c r="F19" i="10"/>
  <c r="E19" i="10"/>
  <c r="R18" i="10"/>
  <c r="Q18" i="10"/>
  <c r="P18" i="10"/>
  <c r="O18" i="10"/>
  <c r="N18" i="10"/>
  <c r="M18" i="10"/>
  <c r="L18" i="10"/>
  <c r="K18" i="10"/>
  <c r="AA18" i="10" s="1"/>
  <c r="J18" i="10"/>
  <c r="I18" i="10"/>
  <c r="H18" i="10"/>
  <c r="G18" i="10"/>
  <c r="F18" i="10"/>
  <c r="T18" i="10" s="1"/>
  <c r="E18" i="10"/>
  <c r="R17" i="10"/>
  <c r="Q17" i="10"/>
  <c r="P17" i="10"/>
  <c r="O17" i="10"/>
  <c r="N17" i="10"/>
  <c r="M17" i="10"/>
  <c r="L17" i="10"/>
  <c r="K17" i="10"/>
  <c r="J17" i="10"/>
  <c r="I17" i="10"/>
  <c r="H17" i="10"/>
  <c r="G17" i="10"/>
  <c r="F17" i="10"/>
  <c r="Y17" i="10" s="1"/>
  <c r="E17" i="10"/>
  <c r="R16" i="10"/>
  <c r="Q16" i="10"/>
  <c r="P16" i="10"/>
  <c r="O16" i="10"/>
  <c r="N16" i="10"/>
  <c r="M16" i="10"/>
  <c r="L16" i="10"/>
  <c r="K16" i="10"/>
  <c r="J16" i="10"/>
  <c r="I16" i="10"/>
  <c r="H16" i="10"/>
  <c r="G16" i="10"/>
  <c r="F16" i="10"/>
  <c r="E16" i="10"/>
  <c r="R15" i="10"/>
  <c r="Q15" i="10"/>
  <c r="P15" i="10"/>
  <c r="O15" i="10"/>
  <c r="N15" i="10"/>
  <c r="M15" i="10"/>
  <c r="L15" i="10"/>
  <c r="K15" i="10"/>
  <c r="J15" i="10"/>
  <c r="I15" i="10"/>
  <c r="H15" i="10"/>
  <c r="G15" i="10"/>
  <c r="F15" i="10"/>
  <c r="E15" i="10"/>
  <c r="R14" i="10"/>
  <c r="Q14" i="10"/>
  <c r="P14" i="10"/>
  <c r="O14" i="10"/>
  <c r="N14" i="10"/>
  <c r="M14" i="10"/>
  <c r="L14" i="10"/>
  <c r="K14" i="10"/>
  <c r="AA14" i="10" s="1"/>
  <c r="J14" i="10"/>
  <c r="I14" i="10"/>
  <c r="H14" i="10"/>
  <c r="G14" i="10"/>
  <c r="F14" i="10"/>
  <c r="E14" i="10"/>
  <c r="R13" i="10"/>
  <c r="Q13" i="10"/>
  <c r="P13" i="10"/>
  <c r="O13" i="10"/>
  <c r="N13" i="10"/>
  <c r="M13" i="10"/>
  <c r="L13" i="10"/>
  <c r="K13" i="10"/>
  <c r="J13" i="10"/>
  <c r="I13" i="10"/>
  <c r="H13" i="10"/>
  <c r="G13" i="10"/>
  <c r="F13" i="10"/>
  <c r="Y13" i="10" s="1"/>
  <c r="E13" i="10"/>
  <c r="R12" i="10"/>
  <c r="Q12" i="10"/>
  <c r="P12" i="10"/>
  <c r="O12" i="10"/>
  <c r="N12" i="10"/>
  <c r="M12" i="10"/>
  <c r="L12" i="10"/>
  <c r="K12" i="10"/>
  <c r="J12" i="10"/>
  <c r="I12" i="10"/>
  <c r="H12" i="10"/>
  <c r="G12" i="10"/>
  <c r="F12" i="10"/>
  <c r="E12" i="10"/>
  <c r="R11" i="10"/>
  <c r="Q11" i="10"/>
  <c r="P11" i="10"/>
  <c r="O11" i="10"/>
  <c r="N11" i="10"/>
  <c r="M11" i="10"/>
  <c r="L11" i="10"/>
  <c r="K11" i="10"/>
  <c r="J11" i="10"/>
  <c r="I11" i="10"/>
  <c r="H11" i="10"/>
  <c r="G11" i="10"/>
  <c r="F11" i="10"/>
  <c r="E11" i="10"/>
  <c r="Y11" i="10" s="1"/>
  <c r="R10" i="10"/>
  <c r="Q10" i="10"/>
  <c r="P10" i="10"/>
  <c r="O10" i="10"/>
  <c r="N10" i="10"/>
  <c r="M10" i="10"/>
  <c r="L10" i="10"/>
  <c r="K10" i="10"/>
  <c r="J10" i="10"/>
  <c r="I10" i="10"/>
  <c r="H10" i="10"/>
  <c r="G10" i="10"/>
  <c r="F10" i="10"/>
  <c r="E10" i="10"/>
  <c r="R9" i="10"/>
  <c r="Q9" i="10"/>
  <c r="P9" i="10"/>
  <c r="O9" i="10"/>
  <c r="N9" i="10"/>
  <c r="M9" i="10"/>
  <c r="L9" i="10"/>
  <c r="K9" i="10"/>
  <c r="J9" i="10"/>
  <c r="I9" i="10"/>
  <c r="H9" i="10"/>
  <c r="G9" i="10"/>
  <c r="F9" i="10"/>
  <c r="E9" i="10"/>
  <c r="Y9" i="10" s="1"/>
  <c r="R8" i="10"/>
  <c r="Q8" i="10"/>
  <c r="P8" i="10"/>
  <c r="O8" i="10"/>
  <c r="N8" i="10"/>
  <c r="M8" i="10"/>
  <c r="L8" i="10"/>
  <c r="K8" i="10"/>
  <c r="J8" i="10"/>
  <c r="I8" i="10"/>
  <c r="H8" i="10"/>
  <c r="G8" i="10"/>
  <c r="F8" i="10"/>
  <c r="E8" i="10"/>
  <c r="R7" i="10"/>
  <c r="Q7" i="10"/>
  <c r="P7" i="10"/>
  <c r="O7" i="10"/>
  <c r="N7" i="10"/>
  <c r="M7" i="10"/>
  <c r="L7" i="10"/>
  <c r="K7" i="10"/>
  <c r="J7" i="10"/>
  <c r="I7" i="10"/>
  <c r="H7" i="10"/>
  <c r="G7" i="10"/>
  <c r="F7" i="10"/>
  <c r="E7" i="10"/>
  <c r="R6" i="10"/>
  <c r="Q6" i="10"/>
  <c r="P6" i="10"/>
  <c r="O6" i="10"/>
  <c r="N6" i="10"/>
  <c r="M6" i="10"/>
  <c r="L6" i="10"/>
  <c r="K6" i="10"/>
  <c r="AA6" i="10" s="1"/>
  <c r="J6" i="10"/>
  <c r="I6" i="10"/>
  <c r="H6" i="10"/>
  <c r="G6" i="10"/>
  <c r="F6" i="10"/>
  <c r="Y6" i="10" s="1"/>
  <c r="E6" i="10"/>
  <c r="R5" i="10"/>
  <c r="Q5" i="10"/>
  <c r="P5" i="10"/>
  <c r="O5" i="10"/>
  <c r="N5" i="10"/>
  <c r="M5" i="10"/>
  <c r="L5" i="10"/>
  <c r="K5" i="10"/>
  <c r="J5" i="10"/>
  <c r="I5" i="10"/>
  <c r="H5" i="10"/>
  <c r="G5" i="10"/>
  <c r="F5" i="10"/>
  <c r="E5" i="10"/>
  <c r="Y5" i="10" s="1"/>
  <c r="R4" i="10"/>
  <c r="Q4" i="10"/>
  <c r="P4" i="10"/>
  <c r="O4" i="10"/>
  <c r="N4" i="10"/>
  <c r="M4" i="10"/>
  <c r="L4" i="10"/>
  <c r="K4" i="10"/>
  <c r="J4" i="10"/>
  <c r="I4" i="10"/>
  <c r="H4" i="10"/>
  <c r="G4" i="10"/>
  <c r="F4" i="10"/>
  <c r="E4" i="10"/>
  <c r="R65" i="9"/>
  <c r="Q65" i="9"/>
  <c r="R64" i="9"/>
  <c r="Q64" i="9"/>
  <c r="R63" i="9"/>
  <c r="Q63" i="9"/>
  <c r="R62" i="9"/>
  <c r="Q62" i="9"/>
  <c r="R61" i="9"/>
  <c r="Q61" i="9"/>
  <c r="R60" i="9"/>
  <c r="Q60" i="9"/>
  <c r="R59" i="9"/>
  <c r="Q59" i="9"/>
  <c r="R58" i="9"/>
  <c r="Q58" i="9"/>
  <c r="R57" i="9"/>
  <c r="Q57" i="9"/>
  <c r="R56" i="9"/>
  <c r="Q56" i="9"/>
  <c r="R55" i="9"/>
  <c r="Q55" i="9"/>
  <c r="R54" i="9"/>
  <c r="Q54" i="9"/>
  <c r="R53" i="9"/>
  <c r="Q53" i="9"/>
  <c r="R52" i="9"/>
  <c r="Q52" i="9"/>
  <c r="R51" i="9"/>
  <c r="Q51" i="9"/>
  <c r="R50" i="9"/>
  <c r="Q50" i="9"/>
  <c r="R49" i="9"/>
  <c r="Q49" i="9"/>
  <c r="R48" i="9"/>
  <c r="Q48" i="9"/>
  <c r="R47" i="9"/>
  <c r="R46" i="9"/>
  <c r="R45" i="9"/>
  <c r="R44" i="9"/>
  <c r="R43" i="9"/>
  <c r="R42" i="9"/>
  <c r="R41" i="9"/>
  <c r="R40" i="9"/>
  <c r="R39" i="9"/>
  <c r="R38" i="9"/>
  <c r="R37" i="9"/>
  <c r="R36" i="9"/>
  <c r="R35" i="9"/>
  <c r="R34" i="9"/>
  <c r="R33" i="9"/>
  <c r="R32" i="9"/>
  <c r="R31" i="9"/>
  <c r="R30" i="9"/>
  <c r="R29" i="9"/>
  <c r="R28" i="9"/>
  <c r="R27" i="9"/>
  <c r="R26" i="9"/>
  <c r="R25" i="9"/>
  <c r="R24" i="9"/>
  <c r="R23" i="9"/>
  <c r="R22" i="9"/>
  <c r="R21" i="9"/>
  <c r="R20" i="9"/>
  <c r="R19" i="9"/>
  <c r="R18" i="9"/>
  <c r="R17" i="9"/>
  <c r="R16" i="9"/>
  <c r="R15" i="9"/>
  <c r="R14" i="9"/>
  <c r="R13" i="9"/>
  <c r="R12" i="9"/>
  <c r="R11" i="9"/>
  <c r="R10" i="9"/>
  <c r="R9" i="9"/>
  <c r="R8" i="9"/>
  <c r="R7" i="9"/>
  <c r="L16" i="8"/>
  <c r="L15" i="8"/>
  <c r="U12" i="10" l="1"/>
  <c r="Z16" i="10"/>
  <c r="AA16" i="10"/>
  <c r="AA7" i="10"/>
  <c r="AA8" i="10"/>
  <c r="AA9" i="10"/>
  <c r="Y10" i="10"/>
  <c r="Z11" i="10"/>
  <c r="AA15" i="10"/>
  <c r="Z19" i="10"/>
  <c r="AA12" i="10"/>
  <c r="AA11" i="10"/>
  <c r="T14" i="10"/>
  <c r="U8" i="10"/>
  <c r="Z6" i="10"/>
  <c r="T13" i="10"/>
  <c r="W14" i="10"/>
  <c r="T17" i="10"/>
  <c r="W18" i="10"/>
  <c r="W5" i="10"/>
  <c r="Z8" i="10"/>
  <c r="AA10" i="10"/>
  <c r="Z15" i="10"/>
  <c r="W19" i="10"/>
  <c r="U5" i="10"/>
  <c r="V19" i="10"/>
  <c r="Z4" i="10"/>
  <c r="K45" i="10"/>
  <c r="Z7" i="10"/>
  <c r="Z9" i="10"/>
  <c r="P45" i="10"/>
  <c r="V7" i="10"/>
  <c r="Z10" i="10"/>
  <c r="U13" i="10"/>
  <c r="Z13" i="10"/>
  <c r="U17" i="10"/>
  <c r="Z17" i="10"/>
  <c r="AA19" i="10"/>
  <c r="I45" i="10"/>
  <c r="Q45" i="10"/>
  <c r="AA5" i="10"/>
  <c r="W6" i="10"/>
  <c r="U7" i="10"/>
  <c r="W9" i="10"/>
  <c r="M45" i="10"/>
  <c r="AA4" i="10"/>
  <c r="E45" i="10"/>
  <c r="U4" i="10"/>
  <c r="Y4" i="10"/>
  <c r="T4" i="10"/>
  <c r="W4" i="10"/>
  <c r="V4" i="10"/>
  <c r="Z5" i="10"/>
  <c r="T6" i="10"/>
  <c r="W7" i="10"/>
  <c r="V8" i="10"/>
  <c r="U9" i="10"/>
  <c r="U10" i="10"/>
  <c r="V12" i="10"/>
  <c r="V16" i="10"/>
  <c r="G45" i="10"/>
  <c r="F45" i="10"/>
  <c r="J45" i="10"/>
  <c r="N45" i="10"/>
  <c r="R45" i="10"/>
  <c r="V5" i="10"/>
  <c r="U6" i="10"/>
  <c r="T7" i="10"/>
  <c r="Y7" i="10"/>
  <c r="W8" i="10"/>
  <c r="V9" i="10"/>
  <c r="Y12" i="10"/>
  <c r="T12" i="10"/>
  <c r="W12" i="10"/>
  <c r="Z12" i="10"/>
  <c r="AA13" i="10"/>
  <c r="V14" i="10"/>
  <c r="Y14" i="10"/>
  <c r="Y16" i="10"/>
  <c r="T16" i="10"/>
  <c r="W16" i="10"/>
  <c r="AA17" i="10"/>
  <c r="V18" i="10"/>
  <c r="Y18" i="10"/>
  <c r="V6" i="10"/>
  <c r="T8" i="10"/>
  <c r="Y8" i="10"/>
  <c r="V10" i="10"/>
  <c r="Y15" i="10"/>
  <c r="T15" i="10"/>
  <c r="U19" i="10"/>
  <c r="Y19" i="10"/>
  <c r="T19" i="10"/>
  <c r="W10" i="10"/>
  <c r="H45" i="10"/>
  <c r="L45" i="10"/>
  <c r="T5" i="10"/>
  <c r="T9" i="10"/>
  <c r="W13" i="10"/>
  <c r="Z14" i="10"/>
  <c r="U16" i="10"/>
  <c r="W17" i="10"/>
  <c r="Z18" i="10"/>
  <c r="V13" i="10"/>
  <c r="U14" i="10"/>
  <c r="V17" i="10"/>
  <c r="U18" i="10"/>
  <c r="X18" i="10" s="1"/>
  <c r="AB18" i="10" s="1"/>
  <c r="V15" i="10"/>
  <c r="W15" i="10"/>
  <c r="U15" i="10"/>
  <c r="L17" i="8"/>
  <c r="L12" i="8"/>
  <c r="L9" i="8"/>
  <c r="L10" i="8"/>
  <c r="L13" i="8"/>
  <c r="L20" i="8"/>
  <c r="L21" i="8"/>
  <c r="T10" i="10"/>
  <c r="O45" i="10"/>
  <c r="U11" i="10"/>
  <c r="V11" i="10"/>
  <c r="T11" i="10"/>
  <c r="W11" i="10"/>
  <c r="L14" i="8"/>
  <c r="L11" i="8"/>
  <c r="L18" i="8"/>
  <c r="L19" i="8"/>
  <c r="L22" i="8"/>
  <c r="L23" i="8"/>
  <c r="X14" i="10" l="1"/>
  <c r="AB14" i="10" s="1"/>
  <c r="X5" i="10"/>
  <c r="AB5" i="10" s="1"/>
  <c r="X12" i="10"/>
  <c r="AB12" i="10" s="1"/>
  <c r="X19" i="10"/>
  <c r="AB19" i="10" s="1"/>
  <c r="X9" i="10"/>
  <c r="AB9" i="10" s="1"/>
  <c r="X13" i="10"/>
  <c r="AB13" i="10" s="1"/>
  <c r="X6" i="10"/>
  <c r="AB6" i="10" s="1"/>
  <c r="X16" i="10"/>
  <c r="AB16" i="10" s="1"/>
  <c r="X7" i="10"/>
  <c r="AB7" i="10" s="1"/>
  <c r="X17" i="10"/>
  <c r="AB17" i="10" s="1"/>
  <c r="X8" i="10"/>
  <c r="AB8" i="10" s="1"/>
  <c r="X4" i="10"/>
  <c r="AB4" i="10" s="1"/>
  <c r="N72" i="8"/>
  <c r="X15" i="10"/>
  <c r="AB15" i="10" s="1"/>
  <c r="AC5" i="10"/>
  <c r="AC14" i="10"/>
  <c r="AC18" i="10"/>
  <c r="AC8" i="10"/>
  <c r="AC6" i="10"/>
  <c r="R72" i="8"/>
  <c r="P72" i="8"/>
  <c r="F67" i="8" s="1"/>
  <c r="X10" i="10"/>
  <c r="AB10" i="10" s="1"/>
  <c r="X11" i="10"/>
  <c r="AB11" i="10" s="1"/>
  <c r="AC12" i="10" l="1"/>
  <c r="AC9" i="10"/>
  <c r="AC13" i="10"/>
  <c r="AC19" i="10"/>
  <c r="AC16" i="10"/>
  <c r="AC7" i="10"/>
  <c r="AC17" i="10"/>
  <c r="AC4" i="10"/>
  <c r="S72" i="8"/>
  <c r="J68" i="8" s="1"/>
  <c r="AC15" i="10"/>
  <c r="J67" i="8"/>
  <c r="Q72" i="8"/>
  <c r="F68" i="8" s="1"/>
  <c r="AC10" i="10"/>
  <c r="AC11" i="10"/>
  <c r="O72" i="8" l="1"/>
</calcChain>
</file>

<file path=xl/sharedStrings.xml><?xml version="1.0" encoding="utf-8"?>
<sst xmlns="http://schemas.openxmlformats.org/spreadsheetml/2006/main" count="703" uniqueCount="442">
  <si>
    <t>**********</t>
  </si>
  <si>
    <t>TT</t>
  </si>
  <si>
    <t>MSSV</t>
  </si>
  <si>
    <t>TH/TN</t>
  </si>
  <si>
    <t xml:space="preserve">                         </t>
  </si>
  <si>
    <t xml:space="preserve">Độc lập – Tự do – Hạnh phúc </t>
  </si>
  <si>
    <t>Họ tên sinh viên</t>
  </si>
  <si>
    <t xml:space="preserve">Điểm đánh giá bộ phận </t>
  </si>
  <si>
    <t>Điểm TB</t>
  </si>
  <si>
    <t>Điểm thi kết thúc HP</t>
  </si>
  <si>
    <t>Điểm học phần</t>
  </si>
  <si>
    <t>KT thường xuyên</t>
  </si>
  <si>
    <t>N.thức, thái độ thảo luận</t>
  </si>
  <si>
    <t>Chuyên cần</t>
  </si>
  <si>
    <t>Thi giữa HP,Tiểu luận</t>
  </si>
  <si>
    <t>(nếu có)</t>
  </si>
  <si>
    <t>Yêu cầu : Khoa niêm yết cho sinh viên, lưu Giáo vụ Khoa và nộp bản chính cho Phòng Đào tạo.</t>
  </si>
  <si>
    <t xml:space="preserve">Tổng số SV có điểm &lt; 5 đ :   </t>
  </si>
  <si>
    <t>TRƯỞNG KHOA</t>
  </si>
  <si>
    <t>GIÁO VIÊN GIẢNG DẠY</t>
  </si>
  <si>
    <t>(Ký và ghi rõ họ tên)</t>
  </si>
  <si>
    <t>Sĩ số</t>
  </si>
  <si>
    <t>%</t>
  </si>
  <si>
    <t>SốHS</t>
  </si>
  <si>
    <t>Tổng hợp đạt/không đạt</t>
  </si>
  <si>
    <t>Đạt yêu cầu</t>
  </si>
  <si>
    <t>Yếu+Kém</t>
  </si>
  <si>
    <t xml:space="preserve">Tổng số SV có điểm &gt;= 5 đ :   </t>
  </si>
  <si>
    <t>Tổng hợp</t>
  </si>
  <si>
    <t>X.sắc</t>
  </si>
  <si>
    <t>Giỏi</t>
  </si>
  <si>
    <t>Khá</t>
  </si>
  <si>
    <t>T.bình</t>
  </si>
  <si>
    <t>Yếu</t>
  </si>
  <si>
    <t>Kém</t>
  </si>
  <si>
    <t>Số HS</t>
  </si>
  <si>
    <t>TRƯỞNG BỘ MÔN</t>
  </si>
  <si>
    <t xml:space="preserve">  (Ký và ghi rõ họ tên)                                   </t>
  </si>
  <si>
    <t>KẾT QUẢ HỌC TẬP</t>
  </si>
  <si>
    <t>Họ và tên</t>
  </si>
  <si>
    <t>Điểm</t>
  </si>
  <si>
    <t>Kiểm tra</t>
  </si>
  <si>
    <t>Thi kết thúc học phần</t>
  </si>
  <si>
    <t>Hệ số 1</t>
  </si>
  <si>
    <t>Hệ số 2</t>
  </si>
  <si>
    <t>Tổng số</t>
  </si>
  <si>
    <t>K</t>
  </si>
  <si>
    <t>P</t>
  </si>
  <si>
    <t>v (p)</t>
  </si>
  <si>
    <t>Tr 15'</t>
  </si>
  <si>
    <t>Nhóm 1</t>
  </si>
  <si>
    <t>NT</t>
  </si>
  <si>
    <t>Nhóm 2</t>
  </si>
  <si>
    <t>Nhóm 3</t>
  </si>
  <si>
    <t>Nhóm 4</t>
  </si>
  <si>
    <t>BT</t>
  </si>
  <si>
    <t>KG PHÉP</t>
  </si>
  <si>
    <t>CÓ PHÉP</t>
  </si>
  <si>
    <t>BỎ TIẾT</t>
  </si>
  <si>
    <t>Nhóm 5</t>
  </si>
  <si>
    <t>Nhóm 6</t>
  </si>
  <si>
    <t>Nhóm 7</t>
  </si>
  <si>
    <t>Nhóm 8</t>
  </si>
  <si>
    <t>LT</t>
  </si>
  <si>
    <t xml:space="preserve">CỘNG HÒA XÃ HỘI CHỦ NGHĨA VIỆT NAM </t>
  </si>
  <si>
    <t>TC</t>
  </si>
  <si>
    <t>Điểm BC</t>
  </si>
  <si>
    <t>v(k)</t>
  </si>
  <si>
    <t>ĐỒ GÁ</t>
  </si>
  <si>
    <t>Thảo luận ca nhân</t>
  </si>
  <si>
    <t>Thảo luận nhóm</t>
  </si>
  <si>
    <t>TL Nhom</t>
  </si>
  <si>
    <t>TL CN</t>
  </si>
  <si>
    <t>HK II 10CĐ-CK4 Do Ga</t>
  </si>
  <si>
    <t>Ngày 19 tháng 5 năm 2012</t>
  </si>
  <si>
    <t>HỌC KỲ :   I I      NĂM HỌC : 2011  -  2012</t>
  </si>
  <si>
    <t>Tân</t>
  </si>
  <si>
    <r>
      <t>HỌC PHẦN : ĐỒ GÁ      LỚP : 10 CĐ</t>
    </r>
    <r>
      <rPr>
        <sz val="13"/>
        <rFont val="Times New Roman"/>
        <family val="1"/>
      </rPr>
      <t xml:space="preserve"> </t>
    </r>
    <r>
      <rPr>
        <b/>
        <sz val="13"/>
        <rFont val="Times New Roman"/>
        <family val="1"/>
      </rPr>
      <t>-</t>
    </r>
    <r>
      <rPr>
        <sz val="13"/>
        <rFont val="Times New Roman"/>
        <family val="1"/>
      </rPr>
      <t xml:space="preserve"> </t>
    </r>
    <r>
      <rPr>
        <b/>
        <sz val="13"/>
        <rFont val="Times New Roman"/>
        <family val="1"/>
      </rPr>
      <t>CK3</t>
    </r>
  </si>
  <si>
    <t>THẢO LUẬN LỚP 10CĐ-CK3</t>
  </si>
  <si>
    <t>18/2</t>
  </si>
  <si>
    <t>3/3</t>
  </si>
  <si>
    <t>17/3</t>
  </si>
  <si>
    <t>31/3</t>
  </si>
  <si>
    <t>14/4</t>
  </si>
  <si>
    <t>21/4</t>
  </si>
  <si>
    <t>28/4</t>
  </si>
  <si>
    <t>12/5</t>
  </si>
  <si>
    <t>Phan Ngọc</t>
  </si>
  <si>
    <t>Đại</t>
  </si>
  <si>
    <t>Long</t>
  </si>
  <si>
    <t>Tăng Kông</t>
  </si>
  <si>
    <t>Báo Ngọc</t>
  </si>
  <si>
    <t>Trần</t>
  </si>
  <si>
    <t>Lương Hoang</t>
  </si>
  <si>
    <t>ỦY BAN NHÂN DÂN TP.HỒ CHÍ MINH</t>
  </si>
  <si>
    <t>TRƯỜNG CĐKT LÝ TỰ TRỌNG TP.HCM</t>
  </si>
  <si>
    <t>************</t>
  </si>
  <si>
    <r>
      <t xml:space="preserve">BẢNG ĐIỂM HỌC PHẦN LÝ THUYẾT </t>
    </r>
    <r>
      <rPr>
        <i/>
        <sz val="14"/>
        <rFont val="Times New Roman"/>
        <family val="1"/>
      </rPr>
      <t>(HỌC TRƯỚC - HỌC LAI)</t>
    </r>
  </si>
  <si>
    <t>L1</t>
  </si>
  <si>
    <t>L2</t>
  </si>
  <si>
    <t>Đức</t>
  </si>
  <si>
    <t>Nguyễn Tấn</t>
  </si>
  <si>
    <t>Minh</t>
  </si>
  <si>
    <t>Nhân</t>
  </si>
  <si>
    <t>Thiện</t>
  </si>
  <si>
    <t>Linh</t>
  </si>
  <si>
    <t>N1 28</t>
  </si>
  <si>
    <t>N2 12</t>
  </si>
  <si>
    <t>N3 19</t>
  </si>
  <si>
    <t>N4 9</t>
  </si>
  <si>
    <t>N5 16</t>
  </si>
  <si>
    <t>N6 23</t>
  </si>
  <si>
    <t>N7 07</t>
  </si>
  <si>
    <t>N8 14</t>
  </si>
  <si>
    <t>1 buổi trừ 4 tiết</t>
  </si>
  <si>
    <t>1 tiết trừ 20 tiết</t>
  </si>
  <si>
    <t>1 buổi phép trừ 2 tiết</t>
  </si>
  <si>
    <t>Trần Đình Khải</t>
  </si>
  <si>
    <t>k</t>
  </si>
  <si>
    <t>LP</t>
  </si>
  <si>
    <t>Cường</t>
  </si>
  <si>
    <t>Đạt</t>
  </si>
  <si>
    <t>Hậu</t>
  </si>
  <si>
    <t>Nguyễn Trọng</t>
  </si>
  <si>
    <t xml:space="preserve">Phan Vũ  </t>
  </si>
  <si>
    <t>Lê Hoàng</t>
  </si>
  <si>
    <t>Phúc</t>
  </si>
  <si>
    <t>Thịnh</t>
  </si>
  <si>
    <t>Vinh</t>
  </si>
  <si>
    <t>Trung</t>
  </si>
  <si>
    <t>đạt / không đạt</t>
  </si>
  <si>
    <r>
      <rPr>
        <sz val="16"/>
        <rFont val="Times New Roman"/>
        <family val="1"/>
      </rPr>
      <t>Điểm</t>
    </r>
    <r>
      <rPr>
        <sz val="20"/>
        <rFont val="Calibri"/>
        <family val="2"/>
      </rPr>
      <t xml:space="preserve"> ≥ </t>
    </r>
    <r>
      <rPr>
        <b/>
        <sz val="16"/>
        <rFont val="Calibri"/>
        <family val="2"/>
      </rPr>
      <t>5:</t>
    </r>
  </si>
  <si>
    <r>
      <rPr>
        <sz val="16"/>
        <rFont val="Times New Roman"/>
        <family val="1"/>
      </rPr>
      <t>Điểm</t>
    </r>
    <r>
      <rPr>
        <sz val="20"/>
        <rFont val="Calibri"/>
        <family val="2"/>
      </rPr>
      <t xml:space="preserve"> &lt; </t>
    </r>
    <r>
      <rPr>
        <b/>
        <sz val="16"/>
        <rFont val="Calibri"/>
        <family val="2"/>
      </rPr>
      <t>5:</t>
    </r>
  </si>
  <si>
    <t>Trương Văn</t>
  </si>
  <si>
    <t>Ẩn</t>
  </si>
  <si>
    <t>Trần Đình</t>
  </si>
  <si>
    <t>Ất</t>
  </si>
  <si>
    <t>Vòng Đình</t>
  </si>
  <si>
    <t>Bích</t>
  </si>
  <si>
    <t>K'</t>
  </si>
  <si>
    <t>Bis</t>
  </si>
  <si>
    <t>Nguyễn Trương</t>
  </si>
  <si>
    <t>Bửu</t>
  </si>
  <si>
    <t>Lê Hữu</t>
  </si>
  <si>
    <t>Chinh</t>
  </si>
  <si>
    <t>Trần Bảo</t>
  </si>
  <si>
    <t>Nguyễn Việt</t>
  </si>
  <si>
    <t>Phạm Văn</t>
  </si>
  <si>
    <t>Dự</t>
  </si>
  <si>
    <t>Phạm Hoàng</t>
  </si>
  <si>
    <t>Dũng</t>
  </si>
  <si>
    <t>Phạm Ngọc</t>
  </si>
  <si>
    <t>Dược</t>
  </si>
  <si>
    <t>Nguyễn Hữu</t>
  </si>
  <si>
    <t>Duy</t>
  </si>
  <si>
    <t xml:space="preserve">Nguyễn Nhật </t>
  </si>
  <si>
    <t>Phạm Vũ</t>
  </si>
  <si>
    <t>Vũ Minh</t>
  </si>
  <si>
    <t>Đăng</t>
  </si>
  <si>
    <t>Mai Công</t>
  </si>
  <si>
    <t>Nguyễn Hòai</t>
  </si>
  <si>
    <t>Lê Phúc</t>
  </si>
  <si>
    <t>Hải</t>
  </si>
  <si>
    <t>Võ Duy</t>
  </si>
  <si>
    <t>Nguyễn Ngọc</t>
  </si>
  <si>
    <t>Hào</t>
  </si>
  <si>
    <t>Nguyễn Văn</t>
  </si>
  <si>
    <t>Mai Xuân</t>
  </si>
  <si>
    <t>Hiệp</t>
  </si>
  <si>
    <t>Hiếu</t>
  </si>
  <si>
    <t>Hoài</t>
  </si>
  <si>
    <t>Nguyễn Thanh</t>
  </si>
  <si>
    <t>Hùng</t>
  </si>
  <si>
    <t>Trần Quang</t>
  </si>
  <si>
    <t>Khải</t>
  </si>
  <si>
    <t>Trần Minh</t>
  </si>
  <si>
    <t>Khôi</t>
  </si>
  <si>
    <t>Kỵ</t>
  </si>
  <si>
    <t>Mai Tấn</t>
  </si>
  <si>
    <t>Lượng</t>
  </si>
  <si>
    <t>Phạm Thanh</t>
  </si>
  <si>
    <t>Lý</t>
  </si>
  <si>
    <t>Nguyễn Cao</t>
  </si>
  <si>
    <t>Ngô Văn</t>
  </si>
  <si>
    <t>Năm</t>
  </si>
  <si>
    <t>Tô Trọng</t>
  </si>
  <si>
    <t>Võ Thanh</t>
  </si>
  <si>
    <t>Nhàn</t>
  </si>
  <si>
    <t>Phong</t>
  </si>
  <si>
    <t>Nguyễn Hoàng</t>
  </si>
  <si>
    <t>Đỗ Thành</t>
  </si>
  <si>
    <t>Phước</t>
  </si>
  <si>
    <t>Nguyễn</t>
  </si>
  <si>
    <t>Sáng</t>
  </si>
  <si>
    <t>Hoàng Nhật</t>
  </si>
  <si>
    <t>Dương Hải</t>
  </si>
  <si>
    <t>Thắng</t>
  </si>
  <si>
    <t>Thành</t>
  </si>
  <si>
    <t>Nguyễn Phùng</t>
  </si>
  <si>
    <t>Trần Văn Minh</t>
  </si>
  <si>
    <t>Thông</t>
  </si>
  <si>
    <t>Thuận</t>
  </si>
  <si>
    <t>Thủy</t>
  </si>
  <si>
    <t>Nguyễn Xuân</t>
  </si>
  <si>
    <t>Tiên</t>
  </si>
  <si>
    <t>Tín</t>
  </si>
  <si>
    <t>Trao</t>
  </si>
  <si>
    <t>Đỗ Thượng</t>
  </si>
  <si>
    <t>Trí</t>
  </si>
  <si>
    <t>Đặng Quốc</t>
  </si>
  <si>
    <t>Lê Ngọc Vũ</t>
  </si>
  <si>
    <t>Trường</t>
  </si>
  <si>
    <t>Võ Trần Nhật</t>
  </si>
  <si>
    <t>Tú</t>
  </si>
  <si>
    <t>Bùi Văn</t>
  </si>
  <si>
    <t>Ty</t>
  </si>
  <si>
    <t>Nguyễn Quang</t>
  </si>
  <si>
    <t>LỚP:</t>
  </si>
  <si>
    <t>HỌC KỲ</t>
  </si>
  <si>
    <t>I</t>
  </si>
  <si>
    <t>2015 - 2016</t>
  </si>
  <si>
    <t>HỌC PHẦN:</t>
  </si>
  <si>
    <t>Năm học:</t>
  </si>
  <si>
    <t>THEO DÕI NGÀY HỌC TẬP</t>
  </si>
  <si>
    <t>NGÀY</t>
  </si>
  <si>
    <t xml:space="preserve"> </t>
  </si>
  <si>
    <t>Hồ Hoàng</t>
  </si>
  <si>
    <t>bt</t>
  </si>
  <si>
    <t xml:space="preserve">  UBND THÀNH PHỐ HỒ CHÍ MINH</t>
  </si>
  <si>
    <t>TRƯỜNG CAO ĐẲNG KỸ THUẬT
LÝ TỰ TRỌNG TP. HỒ CHÍ MINH</t>
  </si>
  <si>
    <t xml:space="preserve">  Độc lập - Tự do - Hạnh phúc </t>
  </si>
  <si>
    <t>DANH SÁCH CẤM THI KẾT THÚC HỌC PHẦN
Bậc đào tạo: CAO ĐẲNG</t>
  </si>
  <si>
    <r>
      <t>HỌC PHẦN</t>
    </r>
    <r>
      <rPr>
        <sz val="16"/>
        <rFont val="VNI-Times"/>
      </rPr>
      <t xml:space="preserve"> :</t>
    </r>
  </si>
  <si>
    <t>HỌC KỲ :</t>
  </si>
  <si>
    <t>NĂM HỌC :</t>
  </si>
  <si>
    <t>HỌ VÀ TÊN SINH VIÊN</t>
  </si>
  <si>
    <t>LỚP</t>
  </si>
  <si>
    <t xml:space="preserve">LÝ DO CẤM THI </t>
  </si>
  <si>
    <t>GHI CHÚ</t>
  </si>
  <si>
    <t xml:space="preserve">Số tiết vắng/
tổng số tiết 
quy định của Học kỳ  </t>
  </si>
  <si>
    <t>/</t>
  </si>
  <si>
    <t xml:space="preserve">Tổng cộng danh sách có: </t>
  </si>
  <si>
    <t>Tp. HCM, ngày         tháng          năm 201___</t>
  </si>
  <si>
    <t>GIÁO VIÊN BỘ MÔN</t>
  </si>
  <si>
    <t>Cấm Thi</t>
  </si>
  <si>
    <t>25/9/15</t>
  </si>
  <si>
    <t>Số tín chỉ:</t>
  </si>
  <si>
    <t>Anh</t>
  </si>
  <si>
    <t>Giang</t>
  </si>
  <si>
    <t>Huy</t>
  </si>
  <si>
    <t>Hưng</t>
  </si>
  <si>
    <t>Trần Quốc</t>
  </si>
  <si>
    <t>Lực</t>
  </si>
  <si>
    <t>Nghĩa</t>
  </si>
  <si>
    <t>Nguyễn Thành</t>
  </si>
  <si>
    <t>Trần Kim</t>
  </si>
  <si>
    <t>Phát</t>
  </si>
  <si>
    <t>Sang</t>
  </si>
  <si>
    <t>Tâm</t>
  </si>
  <si>
    <t>Tuấn</t>
  </si>
  <si>
    <t>24</t>
  </si>
  <si>
    <t>31</t>
  </si>
  <si>
    <t>07</t>
  </si>
  <si>
    <t>2016 - 2017</t>
  </si>
  <si>
    <t>15002712</t>
  </si>
  <si>
    <t>15002729</t>
  </si>
  <si>
    <t>Cao Quốc</t>
  </si>
  <si>
    <t>15002546</t>
  </si>
  <si>
    <t>Huỳnh Thanh</t>
  </si>
  <si>
    <t>15002604</t>
  </si>
  <si>
    <t>Phạm Quốc</t>
  </si>
  <si>
    <t>15002735</t>
  </si>
  <si>
    <t>Chi</t>
  </si>
  <si>
    <t>15002573</t>
  </si>
  <si>
    <t>15002553</t>
  </si>
  <si>
    <t>Trần Châu</t>
  </si>
  <si>
    <t>15002595</t>
  </si>
  <si>
    <t>15002694</t>
  </si>
  <si>
    <t>Lưu Quốc</t>
  </si>
  <si>
    <t>15002711</t>
  </si>
  <si>
    <t>Lê Phước</t>
  </si>
  <si>
    <t>Đông</t>
  </si>
  <si>
    <t>15002655</t>
  </si>
  <si>
    <t>Phan Đình</t>
  </si>
  <si>
    <t>15002478</t>
  </si>
  <si>
    <t>15002730</t>
  </si>
  <si>
    <t>15002624</t>
  </si>
  <si>
    <t>Lưu Thiên</t>
  </si>
  <si>
    <t>Hoàng</t>
  </si>
  <si>
    <t>15002572</t>
  </si>
  <si>
    <t>15002620</t>
  </si>
  <si>
    <t>15002611</t>
  </si>
  <si>
    <t>Phạm Hoàng Khánh</t>
  </si>
  <si>
    <t>15002527</t>
  </si>
  <si>
    <t>Phạm Lê</t>
  </si>
  <si>
    <t>Khiết</t>
  </si>
  <si>
    <t>15002765</t>
  </si>
  <si>
    <t>Trương Minh</t>
  </si>
  <si>
    <t>Khương</t>
  </si>
  <si>
    <t>15002613</t>
  </si>
  <si>
    <t>Phạm Sơn</t>
  </si>
  <si>
    <t>Lâm</t>
  </si>
  <si>
    <t>15002633</t>
  </si>
  <si>
    <t>Hướng Thế</t>
  </si>
  <si>
    <t>Lập</t>
  </si>
  <si>
    <t>15002520</t>
  </si>
  <si>
    <t>Huỳnh Gia</t>
  </si>
  <si>
    <t>15002502</t>
  </si>
  <si>
    <t>Trần Hoàng</t>
  </si>
  <si>
    <t>Liêm</t>
  </si>
  <si>
    <t>15002464</t>
  </si>
  <si>
    <t>Đinh Tấn</t>
  </si>
  <si>
    <t>15002582</t>
  </si>
  <si>
    <t>Biện Quang</t>
  </si>
  <si>
    <t>15002623</t>
  </si>
  <si>
    <t>Nguyễn Tiến</t>
  </si>
  <si>
    <t>Mạnh</t>
  </si>
  <si>
    <t>15002473</t>
  </si>
  <si>
    <t>Nguyễn Công</t>
  </si>
  <si>
    <t>15002885</t>
  </si>
  <si>
    <t>Châu Nhật</t>
  </si>
  <si>
    <t>15002631</t>
  </si>
  <si>
    <t>Châu Duệ</t>
  </si>
  <si>
    <t>15002583</t>
  </si>
  <si>
    <t>Cấn Trọng</t>
  </si>
  <si>
    <t>15002467</t>
  </si>
  <si>
    <t>Trần Chí</t>
  </si>
  <si>
    <t>Nguyên</t>
  </si>
  <si>
    <t>15002558</t>
  </si>
  <si>
    <t>Nhựt</t>
  </si>
  <si>
    <t>15002634</t>
  </si>
  <si>
    <t>15002651</t>
  </si>
  <si>
    <t>Trần Diệu</t>
  </si>
  <si>
    <t>15002635</t>
  </si>
  <si>
    <t>Thân Ngọc</t>
  </si>
  <si>
    <t>15002724</t>
  </si>
  <si>
    <t>Quang</t>
  </si>
  <si>
    <t>15002547</t>
  </si>
  <si>
    <t>Dương Nghĩa</t>
  </si>
  <si>
    <t>Quấn</t>
  </si>
  <si>
    <t>15002453</t>
  </si>
  <si>
    <t>Hồ Thúc</t>
  </si>
  <si>
    <t>Quý</t>
  </si>
  <si>
    <t>15002679</t>
  </si>
  <si>
    <t>15002706</t>
  </si>
  <si>
    <t>Phạm Chí</t>
  </si>
  <si>
    <t>15002457</t>
  </si>
  <si>
    <t>Đào Duy</t>
  </si>
  <si>
    <t>15002606</t>
  </si>
  <si>
    <t>Võ Khánh</t>
  </si>
  <si>
    <t>15002650</t>
  </si>
  <si>
    <t>Đoàn Thanh</t>
  </si>
  <si>
    <t>15002531</t>
  </si>
  <si>
    <t>Nguyễn Trung</t>
  </si>
  <si>
    <t>15002767</t>
  </si>
  <si>
    <t>Tùng</t>
  </si>
  <si>
    <t>15002565</t>
  </si>
  <si>
    <t>Vũ Mạnh</t>
  </si>
  <si>
    <t>Tường</t>
  </si>
  <si>
    <t>15002474</t>
  </si>
  <si>
    <t>15002764</t>
  </si>
  <si>
    <t>Đặng Minh</t>
  </si>
  <si>
    <t>15002665</t>
  </si>
  <si>
    <t>Nguyễn Sỹ</t>
  </si>
  <si>
    <t>15002697</t>
  </si>
  <si>
    <t>Hà Đức</t>
  </si>
  <si>
    <t>15002519</t>
  </si>
  <si>
    <t>Nguyễn Minh</t>
  </si>
  <si>
    <t>15002578</t>
  </si>
  <si>
    <t>Nguyễn Trí</t>
  </si>
  <si>
    <t>Thức</t>
  </si>
  <si>
    <t>15002658</t>
  </si>
  <si>
    <t>Trúc</t>
  </si>
  <si>
    <t>15002649</t>
  </si>
  <si>
    <t>15002592</t>
  </si>
  <si>
    <t>Vũ Mã Hoàng</t>
  </si>
  <si>
    <t>Uy</t>
  </si>
  <si>
    <t>15002564</t>
  </si>
  <si>
    <t>15002591</t>
  </si>
  <si>
    <t>Trần Tuấn</t>
  </si>
  <si>
    <t>Vũ</t>
  </si>
  <si>
    <t>15002484</t>
  </si>
  <si>
    <t>Ngô Công</t>
  </si>
  <si>
    <t>15002601</t>
  </si>
  <si>
    <t>Phan Văn</t>
  </si>
  <si>
    <t>15CĐ - CTM4</t>
  </si>
  <si>
    <t>ĐIỂM DANH LỚP 15CĐ-CTM4</t>
  </si>
  <si>
    <t>MÁY CẮT KIM LOẠI</t>
  </si>
  <si>
    <t>II</t>
  </si>
  <si>
    <t>11</t>
  </si>
  <si>
    <t>18</t>
  </si>
  <si>
    <t>04</t>
  </si>
  <si>
    <t>28</t>
  </si>
  <si>
    <t>21</t>
  </si>
  <si>
    <t>14</t>
  </si>
  <si>
    <t>Kiên</t>
  </si>
  <si>
    <t>Võ Văn</t>
  </si>
  <si>
    <t>Phú</t>
  </si>
  <si>
    <t>Không</t>
  </si>
  <si>
    <t>Phép</t>
  </si>
  <si>
    <t>14CK1</t>
  </si>
  <si>
    <t>Học lại</t>
  </si>
  <si>
    <t>Lê Minh</t>
  </si>
  <si>
    <t>Lộc</t>
  </si>
  <si>
    <t>18005810</t>
  </si>
  <si>
    <t>Định</t>
  </si>
  <si>
    <t>18005545</t>
  </si>
  <si>
    <t>Huỳnh Nguyễn Hoàng</t>
  </si>
  <si>
    <t>18005799</t>
  </si>
  <si>
    <t>18005669</t>
  </si>
  <si>
    <t>Khoa</t>
  </si>
  <si>
    <t>18005728</t>
  </si>
  <si>
    <t>Vương Nhân</t>
  </si>
  <si>
    <t>18005809</t>
  </si>
  <si>
    <t>Hồ Tấn</t>
  </si>
  <si>
    <t>18005800</t>
  </si>
  <si>
    <t>Võ Kim</t>
  </si>
  <si>
    <t>18005808</t>
  </si>
  <si>
    <t>18005564</t>
  </si>
  <si>
    <t>Hà Triệu Ái</t>
  </si>
  <si>
    <t>18005794</t>
  </si>
  <si>
    <t>Nhật</t>
  </si>
  <si>
    <t>18005758</t>
  </si>
  <si>
    <t>Nguyễn Hoài</t>
  </si>
  <si>
    <t>18005806</t>
  </si>
  <si>
    <t>Lê Thành</t>
  </si>
  <si>
    <t>18005803</t>
  </si>
  <si>
    <t>Phan Xuân</t>
  </si>
  <si>
    <t>18005797</t>
  </si>
  <si>
    <t>Nguyễn Nhật</t>
  </si>
  <si>
    <t>18005750</t>
  </si>
  <si>
    <t>Mạch Quốc</t>
  </si>
  <si>
    <t>18005743</t>
  </si>
  <si>
    <t>Tình</t>
  </si>
  <si>
    <t>26/4</t>
  </si>
  <si>
    <t>15/3</t>
  </si>
  <si>
    <t>22/3</t>
  </si>
  <si>
    <t>29/3</t>
  </si>
  <si>
    <t>05/4</t>
  </si>
  <si>
    <t>12/4</t>
  </si>
  <si>
    <t>19/4</t>
  </si>
  <si>
    <t>03/5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</si>
</sst>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164" formatCode="0.0"/>
    <numFmt numFmtId="165" formatCode="0.0%"/>
    <numFmt numFmtId="166" formatCode="General\ &quot;SV&quot;"/>
  </numFmts>
  <fonts count="61">
    <font>
      <sz val="11"/>
      <name val="UVnTime"/>
    </font>
    <font>
      <sz val="11"/>
      <name val="UVnTime"/>
    </font>
    <font>
      <sz val="12"/>
      <name val="Times New Roman"/>
      <family val="1"/>
    </font>
    <font>
      <sz val="12"/>
      <name val="VNI-Times"/>
    </font>
    <font>
      <b/>
      <sz val="14"/>
      <name val="VNI-Times"/>
    </font>
    <font>
      <b/>
      <sz val="13"/>
      <name val="VNI-Times"/>
    </font>
    <font>
      <b/>
      <sz val="12"/>
      <name val="VNI-Times"/>
    </font>
    <font>
      <b/>
      <i/>
      <sz val="12"/>
      <name val="VNI-Times"/>
    </font>
    <font>
      <b/>
      <i/>
      <sz val="11"/>
      <name val="VNI-Times"/>
    </font>
    <font>
      <b/>
      <i/>
      <sz val="8"/>
      <name val="VNI-Times"/>
    </font>
    <font>
      <b/>
      <i/>
      <u/>
      <sz val="12"/>
      <name val="VNI-Times"/>
    </font>
    <font>
      <b/>
      <sz val="9"/>
      <name val="VNI-Times"/>
    </font>
    <font>
      <sz val="8"/>
      <name val="UVnTime"/>
    </font>
    <font>
      <b/>
      <sz val="10"/>
      <name val="VNI-Times"/>
    </font>
    <font>
      <sz val="11"/>
      <name val="Times New Roman"/>
      <family val="1"/>
    </font>
    <font>
      <b/>
      <sz val="10"/>
      <name val="Times New Roman"/>
      <family val="1"/>
    </font>
    <font>
      <sz val="11"/>
      <name val="UVnTime"/>
    </font>
    <font>
      <b/>
      <sz val="14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b/>
      <i/>
      <sz val="11"/>
      <name val="Times New Roman"/>
      <family val="1"/>
    </font>
    <font>
      <b/>
      <i/>
      <sz val="8"/>
      <name val="Times New Roman"/>
      <family val="1"/>
    </font>
    <font>
      <u/>
      <sz val="12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sz val="10.5"/>
      <name val="Arial"/>
      <family val="2"/>
    </font>
    <font>
      <sz val="10.5"/>
      <name val="Times New Roman"/>
      <family val="1"/>
    </font>
    <font>
      <sz val="10.5"/>
      <name val="VNI-Times"/>
    </font>
    <font>
      <sz val="10"/>
      <name val="Times New Roman"/>
      <family val="1"/>
    </font>
    <font>
      <sz val="10"/>
      <color indexed="22"/>
      <name val="Times New Roman"/>
      <family val="1"/>
    </font>
    <font>
      <b/>
      <sz val="16"/>
      <name val="Times New Roman"/>
      <family val="1"/>
    </font>
    <font>
      <sz val="13"/>
      <name val="Times New Roman"/>
      <family val="1"/>
    </font>
    <font>
      <b/>
      <sz val="11"/>
      <name val="UVnTime"/>
    </font>
    <font>
      <sz val="13"/>
      <name val="UVnTime"/>
    </font>
    <font>
      <sz val="12"/>
      <name val="UVnTime"/>
    </font>
    <font>
      <i/>
      <sz val="14"/>
      <name val="Times New Roman"/>
      <family val="1"/>
    </font>
    <font>
      <sz val="11"/>
      <color indexed="8"/>
      <name val="Times New Roman"/>
      <family val="1"/>
    </font>
    <font>
      <sz val="11"/>
      <name val="Calibri"/>
      <family val="2"/>
    </font>
    <font>
      <sz val="20"/>
      <name val="Calibri"/>
      <family val="2"/>
    </font>
    <font>
      <sz val="14"/>
      <name val="UVnTime"/>
    </font>
    <font>
      <b/>
      <sz val="16"/>
      <name val="Calibri"/>
      <family val="2"/>
    </font>
    <font>
      <b/>
      <sz val="18"/>
      <name val="Times New Roman"/>
      <family val="1"/>
    </font>
    <font>
      <sz val="16"/>
      <name val="Times New Roman"/>
      <family val="1"/>
    </font>
    <font>
      <b/>
      <u/>
      <sz val="14"/>
      <name val="Times New Roman"/>
      <family val="1"/>
    </font>
    <font>
      <sz val="14"/>
      <name val="Times New Roman"/>
      <family val="1"/>
    </font>
    <font>
      <b/>
      <u/>
      <sz val="13"/>
      <name val="Times New Roman"/>
      <family val="1"/>
    </font>
    <font>
      <sz val="20"/>
      <name val="Times New Roman"/>
      <family val="1"/>
    </font>
    <font>
      <sz val="8"/>
      <name val="VNI-Times"/>
    </font>
    <font>
      <b/>
      <sz val="18"/>
      <name val="VNI-Times"/>
    </font>
    <font>
      <sz val="13"/>
      <name val="VNI-Revue"/>
      <family val="2"/>
    </font>
    <font>
      <sz val="16"/>
      <name val="VNI-Times"/>
    </font>
    <font>
      <i/>
      <sz val="16"/>
      <name val="VNI-Souvir"/>
    </font>
    <font>
      <i/>
      <sz val="16"/>
      <name val="Times New Roman"/>
      <family val="1"/>
    </font>
    <font>
      <i/>
      <sz val="11"/>
      <name val="Times New Roman"/>
      <family val="1"/>
    </font>
    <font>
      <b/>
      <i/>
      <sz val="10"/>
      <name val="Times New Roman"/>
      <family val="1"/>
    </font>
    <font>
      <sz val="5"/>
      <name val="VNI-Times"/>
    </font>
    <font>
      <b/>
      <sz val="11"/>
      <name val="Times New Roman"/>
      <family val="1"/>
    </font>
    <font>
      <sz val="11"/>
      <color indexed="10"/>
      <name val="Times New Roman"/>
      <family val="1"/>
    </font>
    <font>
      <sz val="12"/>
      <color indexed="8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0">
    <xf numFmtId="0" fontId="0" fillId="0" borderId="0" xfId="0"/>
    <xf numFmtId="0" fontId="3" fillId="0" borderId="0" xfId="0" applyFont="1" applyAlignment="1">
      <alignment horizontal="justify"/>
    </xf>
    <xf numFmtId="0" fontId="6" fillId="0" borderId="0" xfId="0" applyFont="1" applyAlignment="1">
      <alignment horizontal="center"/>
    </xf>
    <xf numFmtId="0" fontId="11" fillId="0" borderId="0" xfId="0" applyFont="1" applyAlignment="1">
      <alignment horizontal="left" indent="4"/>
    </xf>
    <xf numFmtId="0" fontId="3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vertical="center"/>
    </xf>
    <xf numFmtId="0" fontId="14" fillId="0" borderId="3" xfId="0" applyFont="1" applyBorder="1" applyAlignment="1">
      <alignment vertical="center"/>
    </xf>
    <xf numFmtId="0" fontId="2" fillId="0" borderId="0" xfId="0" applyFont="1" applyAlignment="1">
      <alignment horizontal="center"/>
    </xf>
    <xf numFmtId="0" fontId="2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justify"/>
    </xf>
    <xf numFmtId="0" fontId="2" fillId="0" borderId="0" xfId="0" applyFont="1" applyAlignment="1"/>
    <xf numFmtId="1" fontId="2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164" fontId="14" fillId="0" borderId="1" xfId="0" applyNumberFormat="1" applyFont="1" applyBorder="1" applyAlignment="1">
      <alignment horizontal="center" vertical="center"/>
    </xf>
    <xf numFmtId="0" fontId="26" fillId="0" borderId="1" xfId="0" applyFont="1" applyFill="1" applyBorder="1" applyAlignment="1">
      <alignment horizontal="center" shrinkToFit="1"/>
    </xf>
    <xf numFmtId="164" fontId="26" fillId="0" borderId="1" xfId="0" applyNumberFormat="1" applyFont="1" applyFill="1" applyBorder="1" applyAlignment="1">
      <alignment horizontal="center" shrinkToFit="1"/>
    </xf>
    <xf numFmtId="1" fontId="26" fillId="0" borderId="1" xfId="0" applyNumberFormat="1" applyFont="1" applyFill="1" applyBorder="1" applyAlignment="1">
      <alignment horizontal="center" shrinkToFit="1"/>
    </xf>
    <xf numFmtId="0" fontId="26" fillId="0" borderId="1" xfId="0" applyNumberFormat="1" applyFont="1" applyFill="1" applyBorder="1" applyAlignment="1">
      <alignment horizontal="center" shrinkToFit="1"/>
    </xf>
    <xf numFmtId="0" fontId="28" fillId="0" borderId="1" xfId="0" applyFont="1" applyFill="1" applyBorder="1" applyAlignment="1">
      <alignment horizontal="center" vertical="center" shrinkToFit="1"/>
    </xf>
    <xf numFmtId="1" fontId="28" fillId="0" borderId="1" xfId="0" applyNumberFormat="1" applyFont="1" applyFill="1" applyBorder="1" applyAlignment="1">
      <alignment horizontal="center" vertical="center" shrinkToFit="1"/>
    </xf>
    <xf numFmtId="164" fontId="28" fillId="0" borderId="1" xfId="0" applyNumberFormat="1" applyFont="1" applyFill="1" applyBorder="1" applyAlignment="1">
      <alignment horizontal="center" vertical="center" shrinkToFit="1"/>
    </xf>
    <xf numFmtId="164" fontId="29" fillId="0" borderId="1" xfId="0" applyNumberFormat="1" applyFont="1" applyFill="1" applyBorder="1" applyAlignment="1">
      <alignment horizontal="center" vertical="center" shrinkToFit="1"/>
    </xf>
    <xf numFmtId="0" fontId="14" fillId="0" borderId="0" xfId="0" applyFont="1" applyAlignment="1">
      <alignment horizontal="center"/>
    </xf>
    <xf numFmtId="0" fontId="13" fillId="0" borderId="0" xfId="0" applyFont="1" applyAlignment="1"/>
    <xf numFmtId="0" fontId="0" fillId="0" borderId="0" xfId="0" applyAlignment="1"/>
    <xf numFmtId="0" fontId="6" fillId="0" borderId="0" xfId="0" applyFont="1" applyAlignment="1"/>
    <xf numFmtId="165" fontId="23" fillId="0" borderId="0" xfId="0" applyNumberFormat="1" applyFont="1" applyAlignment="1"/>
    <xf numFmtId="0" fontId="2" fillId="0" borderId="0" xfId="0" applyFont="1" applyAlignment="1">
      <alignment horizontal="right"/>
    </xf>
    <xf numFmtId="0" fontId="15" fillId="0" borderId="0" xfId="0" applyFont="1" applyAlignment="1">
      <alignment horizontal="left"/>
    </xf>
    <xf numFmtId="0" fontId="24" fillId="0" borderId="0" xfId="0" applyFont="1" applyAlignment="1">
      <alignment horizontal="center"/>
    </xf>
    <xf numFmtId="165" fontId="23" fillId="0" borderId="0" xfId="0" applyNumberFormat="1" applyFont="1" applyAlignment="1">
      <alignment horizontal="left"/>
    </xf>
    <xf numFmtId="0" fontId="23" fillId="0" borderId="0" xfId="0" applyFont="1" applyAlignment="1"/>
    <xf numFmtId="0" fontId="11" fillId="0" borderId="0" xfId="0" applyFont="1" applyAlignment="1"/>
    <xf numFmtId="0" fontId="19" fillId="0" borderId="4" xfId="0" applyFont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0" fontId="22" fillId="0" borderId="0" xfId="0" applyFont="1" applyBorder="1" applyAlignment="1"/>
    <xf numFmtId="0" fontId="10" fillId="0" borderId="0" xfId="0" applyFont="1" applyBorder="1" applyAlignment="1"/>
    <xf numFmtId="0" fontId="33" fillId="0" borderId="0" xfId="0" applyFont="1"/>
    <xf numFmtId="0" fontId="31" fillId="0" borderId="1" xfId="0" applyFont="1" applyBorder="1" applyAlignment="1">
      <alignment horizontal="center" vertical="center" wrapText="1"/>
    </xf>
    <xf numFmtId="49" fontId="31" fillId="0" borderId="1" xfId="0" applyNumberFormat="1" applyFont="1" applyBorder="1" applyAlignment="1">
      <alignment horizontal="center"/>
    </xf>
    <xf numFmtId="1" fontId="14" fillId="0" borderId="3" xfId="0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/>
    </xf>
    <xf numFmtId="0" fontId="30" fillId="0" borderId="0" xfId="0" applyFont="1" applyAlignment="1"/>
    <xf numFmtId="0" fontId="0" fillId="0" borderId="0" xfId="0" applyAlignment="1">
      <alignment horizontal="center"/>
    </xf>
    <xf numFmtId="0" fontId="0" fillId="2" borderId="0" xfId="0" applyFill="1"/>
    <xf numFmtId="1" fontId="2" fillId="2" borderId="1" xfId="0" applyNumberFormat="1" applyFont="1" applyFill="1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2" borderId="6" xfId="0" applyFill="1" applyBorder="1"/>
    <xf numFmtId="0" fontId="15" fillId="0" borderId="0" xfId="0" applyFont="1" applyAlignment="1"/>
    <xf numFmtId="0" fontId="2" fillId="0" borderId="0" xfId="0" applyFont="1" applyBorder="1" applyAlignment="1">
      <alignment horizontal="center" wrapText="1"/>
    </xf>
    <xf numFmtId="1" fontId="6" fillId="0" borderId="0" xfId="0" applyNumberFormat="1" applyFont="1" applyBorder="1" applyAlignment="1">
      <alignment horizontal="center" wrapText="1"/>
    </xf>
    <xf numFmtId="1" fontId="4" fillId="0" borderId="0" xfId="0" applyNumberFormat="1" applyFont="1" applyBorder="1" applyAlignment="1">
      <alignment horizontal="center" wrapText="1"/>
    </xf>
    <xf numFmtId="1" fontId="23" fillId="0" borderId="0" xfId="0" applyNumberFormat="1" applyFont="1" applyBorder="1" applyAlignment="1">
      <alignment horizontal="center" wrapText="1"/>
    </xf>
    <xf numFmtId="164" fontId="23" fillId="0" borderId="0" xfId="0" applyNumberFormat="1" applyFont="1" applyBorder="1" applyAlignment="1">
      <alignment horizontal="center" wrapText="1"/>
    </xf>
    <xf numFmtId="0" fontId="0" fillId="0" borderId="3" xfId="0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1" fontId="34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28" fillId="2" borderId="13" xfId="0" applyFont="1" applyFill="1" applyBorder="1" applyAlignment="1">
      <alignment horizontal="center" vertical="center" shrinkToFit="1"/>
    </xf>
    <xf numFmtId="0" fontId="0" fillId="0" borderId="14" xfId="0" applyBorder="1"/>
    <xf numFmtId="0" fontId="0" fillId="0" borderId="15" xfId="0" applyBorder="1"/>
    <xf numFmtId="0" fontId="2" fillId="0" borderId="16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0" fillId="0" borderId="18" xfId="0" applyBorder="1"/>
    <xf numFmtId="164" fontId="23" fillId="2" borderId="1" xfId="0" applyNumberFormat="1" applyFont="1" applyFill="1" applyBorder="1" applyAlignment="1">
      <alignment horizontal="center" wrapText="1"/>
    </xf>
    <xf numFmtId="0" fontId="32" fillId="0" borderId="1" xfId="0" applyFont="1" applyBorder="1" applyAlignment="1">
      <alignment horizontal="center"/>
    </xf>
    <xf numFmtId="0" fontId="28" fillId="0" borderId="19" xfId="0" applyFont="1" applyBorder="1" applyAlignment="1">
      <alignment horizontal="center" vertical="center"/>
    </xf>
    <xf numFmtId="0" fontId="28" fillId="0" borderId="20" xfId="0" applyFont="1" applyBorder="1" applyAlignment="1">
      <alignment vertical="center"/>
    </xf>
    <xf numFmtId="0" fontId="28" fillId="0" borderId="21" xfId="0" applyFont="1" applyBorder="1" applyAlignment="1">
      <alignment vertical="center"/>
    </xf>
    <xf numFmtId="1" fontId="2" fillId="2" borderId="22" xfId="0" applyNumberFormat="1" applyFont="1" applyFill="1" applyBorder="1" applyAlignment="1">
      <alignment horizontal="center" vertical="center" wrapText="1"/>
    </xf>
    <xf numFmtId="1" fontId="1" fillId="2" borderId="22" xfId="0" applyNumberFormat="1" applyFont="1" applyFill="1" applyBorder="1" applyAlignment="1">
      <alignment horizontal="center" vertical="center"/>
    </xf>
    <xf numFmtId="14" fontId="15" fillId="0" borderId="0" xfId="0" applyNumberFormat="1" applyFont="1" applyBorder="1" applyAlignment="1">
      <alignment horizontal="center" vertical="center"/>
    </xf>
    <xf numFmtId="1" fontId="28" fillId="2" borderId="11" xfId="0" applyNumberFormat="1" applyFont="1" applyFill="1" applyBorder="1" applyAlignment="1">
      <alignment horizontal="center" vertical="center" shrinkToFit="1"/>
    </xf>
    <xf numFmtId="49" fontId="0" fillId="0" borderId="22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1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/>
    </xf>
    <xf numFmtId="0" fontId="32" fillId="0" borderId="3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/>
    <xf numFmtId="0" fontId="0" fillId="0" borderId="25" xfId="0" applyBorder="1"/>
    <xf numFmtId="0" fontId="32" fillId="0" borderId="11" xfId="0" applyFont="1" applyBorder="1" applyAlignment="1">
      <alignment horizontal="center"/>
    </xf>
    <xf numFmtId="0" fontId="28" fillId="0" borderId="2" xfId="0" applyFont="1" applyBorder="1" applyAlignment="1">
      <alignment horizontal="left" vertical="center"/>
    </xf>
    <xf numFmtId="0" fontId="28" fillId="0" borderId="3" xfId="0" applyFont="1" applyBorder="1" applyAlignment="1">
      <alignment horizontal="left" vertical="center"/>
    </xf>
    <xf numFmtId="1" fontId="2" fillId="2" borderId="3" xfId="0" applyNumberFormat="1" applyFont="1" applyFill="1" applyBorder="1" applyAlignment="1">
      <alignment horizontal="center" vertical="center"/>
    </xf>
    <xf numFmtId="1" fontId="1" fillId="2" borderId="3" xfId="0" applyNumberFormat="1" applyFont="1" applyFill="1" applyBorder="1" applyAlignment="1">
      <alignment horizontal="center" vertical="center"/>
    </xf>
    <xf numFmtId="1" fontId="1" fillId="0" borderId="3" xfId="0" applyNumberFormat="1" applyFont="1" applyBorder="1" applyAlignment="1">
      <alignment horizontal="center" vertical="center"/>
    </xf>
    <xf numFmtId="0" fontId="0" fillId="0" borderId="26" xfId="0" applyBorder="1" applyAlignment="1">
      <alignment horizontal="center"/>
    </xf>
    <xf numFmtId="1" fontId="32" fillId="2" borderId="1" xfId="0" applyNumberFormat="1" applyFont="1" applyFill="1" applyBorder="1" applyAlignment="1">
      <alignment horizontal="center"/>
    </xf>
    <xf numFmtId="1" fontId="6" fillId="2" borderId="1" xfId="0" applyNumberFormat="1" applyFont="1" applyFill="1" applyBorder="1" applyAlignment="1">
      <alignment horizontal="center" wrapText="1"/>
    </xf>
    <xf numFmtId="1" fontId="4" fillId="2" borderId="1" xfId="0" applyNumberFormat="1" applyFont="1" applyFill="1" applyBorder="1" applyAlignment="1">
      <alignment horizontal="center" wrapText="1"/>
    </xf>
    <xf numFmtId="1" fontId="23" fillId="2" borderId="1" xfId="0" applyNumberFormat="1" applyFont="1" applyFill="1" applyBorder="1" applyAlignment="1">
      <alignment horizontal="center" wrapText="1"/>
    </xf>
    <xf numFmtId="0" fontId="9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15" fillId="2" borderId="1" xfId="0" applyNumberFormat="1" applyFont="1" applyFill="1" applyBorder="1" applyAlignment="1">
      <alignment horizontal="center" vertical="center"/>
    </xf>
    <xf numFmtId="0" fontId="16" fillId="2" borderId="0" xfId="0" applyFont="1" applyFill="1"/>
    <xf numFmtId="1" fontId="0" fillId="0" borderId="0" xfId="0" applyNumberFormat="1"/>
    <xf numFmtId="1" fontId="0" fillId="0" borderId="12" xfId="0" applyNumberFormat="1" applyBorder="1"/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2" fontId="23" fillId="2" borderId="3" xfId="0" applyNumberFormat="1" applyFont="1" applyFill="1" applyBorder="1" applyAlignment="1">
      <alignment horizontal="center" vertical="center"/>
    </xf>
    <xf numFmtId="0" fontId="14" fillId="0" borderId="27" xfId="0" applyFont="1" applyBorder="1" applyAlignment="1">
      <alignment vertical="center"/>
    </xf>
    <xf numFmtId="0" fontId="14" fillId="0" borderId="20" xfId="0" applyFont="1" applyBorder="1" applyAlignment="1">
      <alignment vertical="center"/>
    </xf>
    <xf numFmtId="0" fontId="14" fillId="0" borderId="21" xfId="0" applyFont="1" applyBorder="1" applyAlignment="1">
      <alignment vertical="center"/>
    </xf>
    <xf numFmtId="0" fontId="14" fillId="0" borderId="28" xfId="0" applyFont="1" applyBorder="1" applyAlignment="1">
      <alignment vertical="center"/>
    </xf>
    <xf numFmtId="0" fontId="14" fillId="0" borderId="29" xfId="0" applyFont="1" applyBorder="1" applyAlignment="1">
      <alignment vertical="center"/>
    </xf>
    <xf numFmtId="0" fontId="14" fillId="0" borderId="32" xfId="0" applyFont="1" applyBorder="1" applyAlignment="1">
      <alignment vertical="center"/>
    </xf>
    <xf numFmtId="0" fontId="14" fillId="0" borderId="33" xfId="0" applyFont="1" applyBorder="1" applyAlignment="1">
      <alignment vertical="center"/>
    </xf>
    <xf numFmtId="0" fontId="36" fillId="0" borderId="27" xfId="0" applyFont="1" applyBorder="1" applyAlignment="1">
      <alignment vertical="center"/>
    </xf>
    <xf numFmtId="0" fontId="36" fillId="0" borderId="32" xfId="0" applyFont="1" applyBorder="1" applyAlignment="1">
      <alignment vertical="center"/>
    </xf>
    <xf numFmtId="49" fontId="23" fillId="0" borderId="34" xfId="0" applyNumberFormat="1" applyFont="1" applyBorder="1" applyAlignment="1">
      <alignment horizontal="center" vertical="center" wrapText="1"/>
    </xf>
    <xf numFmtId="49" fontId="23" fillId="0" borderId="35" xfId="0" applyNumberFormat="1" applyFont="1" applyBorder="1" applyAlignment="1">
      <alignment horizontal="center" vertical="center" wrapText="1"/>
    </xf>
    <xf numFmtId="0" fontId="36" fillId="0" borderId="34" xfId="0" applyFont="1" applyFill="1" applyBorder="1" applyAlignment="1">
      <alignment vertical="center"/>
    </xf>
    <xf numFmtId="0" fontId="36" fillId="0" borderId="36" xfId="0" applyFont="1" applyFill="1" applyBorder="1" applyAlignment="1">
      <alignment vertical="center"/>
    </xf>
    <xf numFmtId="0" fontId="36" fillId="0" borderId="34" xfId="0" applyFont="1" applyBorder="1" applyAlignment="1">
      <alignment vertical="center"/>
    </xf>
    <xf numFmtId="0" fontId="36" fillId="0" borderId="36" xfId="0" applyFont="1" applyBorder="1" applyAlignment="1">
      <alignment vertical="center"/>
    </xf>
    <xf numFmtId="0" fontId="36" fillId="0" borderId="2" xfId="0" applyFont="1" applyBorder="1" applyAlignment="1">
      <alignment vertical="center"/>
    </xf>
    <xf numFmtId="0" fontId="36" fillId="0" borderId="3" xfId="0" applyFont="1" applyBorder="1" applyAlignment="1">
      <alignment vertical="center"/>
    </xf>
    <xf numFmtId="0" fontId="19" fillId="0" borderId="30" xfId="0" applyFont="1" applyBorder="1" applyAlignment="1">
      <alignment horizontal="center" vertical="center" wrapText="1"/>
    </xf>
    <xf numFmtId="0" fontId="23" fillId="0" borderId="0" xfId="0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49" fillId="0" borderId="0" xfId="0" applyFont="1" applyProtection="1">
      <protection locked="0"/>
    </xf>
    <xf numFmtId="0" fontId="50" fillId="0" borderId="0" xfId="0" applyFont="1" applyAlignment="1" applyProtection="1">
      <protection locked="0"/>
    </xf>
    <xf numFmtId="0" fontId="42" fillId="0" borderId="0" xfId="0" applyFont="1" applyAlignment="1" applyProtection="1">
      <alignment horizontal="right"/>
      <protection locked="0"/>
    </xf>
    <xf numFmtId="0" fontId="42" fillId="0" borderId="0" xfId="0" applyFont="1" applyAlignment="1" applyProtection="1">
      <alignment horizontal="right" vertical="center"/>
      <protection locked="0"/>
    </xf>
    <xf numFmtId="0" fontId="51" fillId="0" borderId="0" xfId="0" applyFont="1" applyProtection="1">
      <protection locked="0"/>
    </xf>
    <xf numFmtId="0" fontId="52" fillId="0" borderId="0" xfId="0" applyFont="1" applyAlignment="1" applyProtection="1">
      <alignment horizontal="right"/>
      <protection locked="0"/>
    </xf>
    <xf numFmtId="0" fontId="52" fillId="0" borderId="0" xfId="0" applyFont="1" applyAlignment="1" applyProtection="1">
      <alignment horizontal="center"/>
      <protection locked="0"/>
    </xf>
    <xf numFmtId="0" fontId="52" fillId="0" borderId="0" xfId="0" applyFont="1" applyAlignment="1" applyProtection="1"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18" fillId="0" borderId="37" xfId="0" applyFont="1" applyBorder="1" applyAlignment="1" applyProtection="1">
      <alignment horizontal="center" vertical="center"/>
      <protection locked="0"/>
    </xf>
    <xf numFmtId="0" fontId="31" fillId="0" borderId="0" xfId="0" applyFont="1" applyAlignment="1" applyProtection="1">
      <alignment horizontal="center" vertical="center"/>
      <protection locked="0"/>
    </xf>
    <xf numFmtId="0" fontId="31" fillId="0" borderId="1" xfId="0" applyFont="1" applyBorder="1" applyAlignment="1" applyProtection="1">
      <alignment horizontal="center"/>
      <protection locked="0"/>
    </xf>
    <xf numFmtId="0" fontId="31" fillId="0" borderId="1" xfId="0" applyFont="1" applyBorder="1" applyProtection="1">
      <protection locked="0"/>
    </xf>
    <xf numFmtId="1" fontId="31" fillId="0" borderId="36" xfId="0" applyNumberFormat="1" applyFont="1" applyBorder="1" applyAlignment="1" applyProtection="1">
      <alignment horizontal="center" vertical="center" wrapText="1"/>
      <protection locked="0"/>
    </xf>
    <xf numFmtId="2" fontId="18" fillId="0" borderId="1" xfId="0" applyNumberFormat="1" applyFont="1" applyBorder="1" applyAlignment="1" applyProtection="1">
      <alignment horizontal="center" vertical="center"/>
      <protection hidden="1"/>
    </xf>
    <xf numFmtId="1" fontId="31" fillId="0" borderId="2" xfId="0" applyNumberFormat="1" applyFont="1" applyBorder="1" applyAlignment="1" applyProtection="1">
      <alignment horizontal="center"/>
      <protection locked="0"/>
    </xf>
    <xf numFmtId="49" fontId="14" fillId="0" borderId="31" xfId="0" applyNumberFormat="1" applyFont="1" applyBorder="1" applyAlignment="1" applyProtection="1">
      <alignment horizontal="center" vertical="center" wrapText="1"/>
      <protection locked="0"/>
    </xf>
    <xf numFmtId="1" fontId="31" fillId="0" borderId="3" xfId="0" applyNumberFormat="1" applyFont="1" applyBorder="1" applyAlignment="1" applyProtection="1">
      <alignment horizontal="center"/>
      <protection locked="0"/>
    </xf>
    <xf numFmtId="1" fontId="31" fillId="0" borderId="34" xfId="0" applyNumberFormat="1" applyFont="1" applyBorder="1" applyAlignment="1" applyProtection="1">
      <alignment horizontal="center"/>
      <protection locked="0"/>
    </xf>
    <xf numFmtId="49" fontId="14" fillId="0" borderId="0" xfId="0" applyNumberFormat="1" applyFont="1" applyBorder="1" applyAlignment="1" applyProtection="1">
      <alignment horizontal="center" vertical="center" wrapText="1"/>
      <protection locked="0"/>
    </xf>
    <xf numFmtId="1" fontId="31" fillId="0" borderId="36" xfId="0" applyNumberFormat="1" applyFont="1" applyBorder="1" applyAlignment="1" applyProtection="1">
      <alignment horizontal="center"/>
      <protection locked="0"/>
    </xf>
    <xf numFmtId="0" fontId="14" fillId="0" borderId="0" xfId="0" applyFont="1" applyAlignment="1" applyProtection="1">
      <protection locked="0"/>
    </xf>
    <xf numFmtId="166" fontId="14" fillId="0" borderId="1" xfId="0" applyNumberFormat="1" applyFont="1" applyBorder="1" applyAlignment="1">
      <alignment horizontal="center" vertical="center"/>
    </xf>
    <xf numFmtId="0" fontId="0" fillId="0" borderId="0" xfId="0" applyAlignment="1" applyProtection="1">
      <alignment horizontal="left"/>
      <protection locked="0"/>
    </xf>
    <xf numFmtId="0" fontId="53" fillId="0" borderId="0" xfId="0" applyFont="1" applyAlignment="1" applyProtection="1">
      <protection locked="0"/>
    </xf>
    <xf numFmtId="0" fontId="6" fillId="0" borderId="0" xfId="0" applyFont="1" applyAlignment="1" applyProtection="1">
      <protection locked="0"/>
    </xf>
    <xf numFmtId="0" fontId="54" fillId="0" borderId="0" xfId="0" applyFont="1" applyAlignment="1" applyProtection="1">
      <alignment horizontal="left"/>
      <protection locked="0"/>
    </xf>
    <xf numFmtId="0" fontId="28" fillId="0" borderId="0" xfId="0" applyFont="1" applyAlignment="1" applyProtection="1">
      <alignment horizontal="left"/>
      <protection locked="0"/>
    </xf>
    <xf numFmtId="0" fontId="31" fillId="0" borderId="0" xfId="0" applyFont="1" applyProtection="1">
      <protection locked="0"/>
    </xf>
    <xf numFmtId="0" fontId="55" fillId="0" borderId="0" xfId="0" applyFont="1" applyProtection="1">
      <protection locked="0"/>
    </xf>
    <xf numFmtId="0" fontId="32" fillId="0" borderId="0" xfId="0" applyFont="1" applyProtection="1">
      <protection locked="0"/>
    </xf>
    <xf numFmtId="1" fontId="57" fillId="0" borderId="3" xfId="0" applyNumberFormat="1" applyFont="1" applyFill="1" applyBorder="1" applyAlignment="1">
      <alignment horizontal="center" vertical="center" shrinkToFit="1"/>
    </xf>
    <xf numFmtId="0" fontId="31" fillId="2" borderId="2" xfId="0" applyFont="1" applyFill="1" applyBorder="1" applyAlignment="1">
      <alignment horizontal="center" vertical="center" shrinkToFit="1"/>
    </xf>
    <xf numFmtId="0" fontId="58" fillId="2" borderId="1" xfId="0" applyFont="1" applyFill="1" applyBorder="1" applyAlignment="1">
      <alignment horizontal="center" vertical="center"/>
    </xf>
    <xf numFmtId="0" fontId="58" fillId="2" borderId="2" xfId="0" quotePrefix="1" applyFont="1" applyFill="1" applyBorder="1" applyAlignment="1">
      <alignment horizontal="center" vertical="center"/>
    </xf>
    <xf numFmtId="0" fontId="58" fillId="2" borderId="38" xfId="0" applyFont="1" applyFill="1" applyBorder="1" applyAlignment="1">
      <alignment horizontal="left" vertical="center"/>
    </xf>
    <xf numFmtId="0" fontId="58" fillId="2" borderId="39" xfId="0" applyFont="1" applyFill="1" applyBorder="1" applyAlignment="1">
      <alignment horizontal="left" vertical="center"/>
    </xf>
    <xf numFmtId="0" fontId="30" fillId="3" borderId="0" xfId="0" applyFont="1" applyFill="1" applyAlignment="1"/>
    <xf numFmtId="0" fontId="0" fillId="3" borderId="0" xfId="0" applyFill="1"/>
    <xf numFmtId="0" fontId="19" fillId="3" borderId="4" xfId="0" applyFont="1" applyFill="1" applyBorder="1" applyAlignment="1">
      <alignment horizontal="center" vertical="center" wrapText="1"/>
    </xf>
    <xf numFmtId="49" fontId="23" fillId="3" borderId="34" xfId="0" applyNumberFormat="1" applyFont="1" applyFill="1" applyBorder="1" applyAlignment="1">
      <alignment horizontal="center" vertical="center" wrapText="1"/>
    </xf>
    <xf numFmtId="49" fontId="23" fillId="3" borderId="35" xfId="0" applyNumberFormat="1" applyFont="1" applyFill="1" applyBorder="1" applyAlignment="1">
      <alignment horizontal="center" vertical="center" wrapText="1"/>
    </xf>
    <xf numFmtId="0" fontId="58" fillId="3" borderId="1" xfId="0" applyFont="1" applyFill="1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center" vertical="center" wrapText="1"/>
    </xf>
    <xf numFmtId="0" fontId="28" fillId="3" borderId="11" xfId="0" applyFont="1" applyFill="1" applyBorder="1" applyAlignment="1">
      <alignment horizontal="center" vertical="center" shrinkToFit="1"/>
    </xf>
    <xf numFmtId="0" fontId="28" fillId="3" borderId="1" xfId="0" applyFont="1" applyFill="1" applyBorder="1" applyAlignment="1">
      <alignment horizontal="center" vertical="center" shrinkToFit="1"/>
    </xf>
    <xf numFmtId="1" fontId="28" fillId="3" borderId="1" xfId="0" applyNumberFormat="1" applyFont="1" applyFill="1" applyBorder="1" applyAlignment="1">
      <alignment horizontal="center" vertical="center" shrinkToFit="1"/>
    </xf>
    <xf numFmtId="0" fontId="28" fillId="3" borderId="12" xfId="0" applyFont="1" applyFill="1" applyBorder="1" applyAlignment="1">
      <alignment horizontal="center" vertical="center" shrinkToFit="1"/>
    </xf>
    <xf numFmtId="0" fontId="28" fillId="3" borderId="2" xfId="0" applyFont="1" applyFill="1" applyBorder="1" applyAlignment="1">
      <alignment horizontal="center" vertical="center" shrinkToFit="1"/>
    </xf>
    <xf numFmtId="0" fontId="0" fillId="3" borderId="1" xfId="0" applyFill="1" applyBorder="1" applyAlignment="1">
      <alignment horizontal="center"/>
    </xf>
    <xf numFmtId="1" fontId="14" fillId="3" borderId="3" xfId="0" applyNumberFormat="1" applyFont="1" applyFill="1" applyBorder="1" applyAlignment="1">
      <alignment horizontal="center" vertical="center" shrinkToFit="1"/>
    </xf>
    <xf numFmtId="1" fontId="57" fillId="3" borderId="3" xfId="0" applyNumberFormat="1" applyFont="1" applyFill="1" applyBorder="1" applyAlignment="1">
      <alignment horizontal="center" vertical="center" shrinkToFit="1"/>
    </xf>
    <xf numFmtId="1" fontId="28" fillId="3" borderId="13" xfId="0" applyNumberFormat="1" applyFont="1" applyFill="1" applyBorder="1" applyAlignment="1">
      <alignment horizontal="center" vertical="center" shrinkToFit="1"/>
    </xf>
    <xf numFmtId="0" fontId="28" fillId="3" borderId="13" xfId="0" applyFont="1" applyFill="1" applyBorder="1" applyAlignment="1">
      <alignment horizontal="center" vertical="center" shrinkToFit="1"/>
    </xf>
    <xf numFmtId="0" fontId="14" fillId="3" borderId="0" xfId="0" applyFont="1" applyFill="1"/>
    <xf numFmtId="0" fontId="23" fillId="3" borderId="0" xfId="0" applyFont="1" applyFill="1" applyAlignment="1">
      <alignment horizontal="center"/>
    </xf>
    <xf numFmtId="0" fontId="14" fillId="3" borderId="8" xfId="0" applyFont="1" applyFill="1" applyBorder="1" applyAlignment="1">
      <alignment horizontal="center"/>
    </xf>
    <xf numFmtId="0" fontId="14" fillId="3" borderId="9" xfId="0" applyFont="1" applyFill="1" applyBorder="1" applyAlignment="1">
      <alignment horizontal="center"/>
    </xf>
    <xf numFmtId="0" fontId="14" fillId="3" borderId="10" xfId="0" applyFont="1" applyFill="1" applyBorder="1" applyAlignment="1">
      <alignment horizontal="center"/>
    </xf>
    <xf numFmtId="0" fontId="14" fillId="3" borderId="0" xfId="0" applyFont="1" applyFill="1" applyBorder="1" applyAlignment="1">
      <alignment horizontal="center"/>
    </xf>
    <xf numFmtId="0" fontId="14" fillId="3" borderId="0" xfId="0" applyFont="1" applyFill="1" applyAlignment="1">
      <alignment horizontal="center"/>
    </xf>
    <xf numFmtId="0" fontId="14" fillId="3" borderId="0" xfId="0" applyFont="1" applyFill="1" applyAlignment="1">
      <alignment horizontal="right"/>
    </xf>
    <xf numFmtId="0" fontId="14" fillId="3" borderId="1" xfId="0" applyFont="1" applyFill="1" applyBorder="1" applyAlignment="1">
      <alignment horizontal="center"/>
    </xf>
    <xf numFmtId="0" fontId="14" fillId="3" borderId="1" xfId="0" applyFont="1" applyFill="1" applyBorder="1"/>
    <xf numFmtId="0" fontId="24" fillId="3" borderId="0" xfId="0" applyFont="1" applyFill="1" applyAlignment="1">
      <alignment horizontal="left" indent="4"/>
    </xf>
    <xf numFmtId="0" fontId="24" fillId="3" borderId="0" xfId="0" applyFont="1" applyFill="1" applyAlignment="1">
      <alignment horizontal="justify"/>
    </xf>
    <xf numFmtId="1" fontId="2" fillId="3" borderId="3" xfId="0" applyNumberFormat="1" applyFont="1" applyFill="1" applyBorder="1" applyAlignment="1">
      <alignment horizontal="center" vertical="center" wrapText="1"/>
    </xf>
    <xf numFmtId="49" fontId="2" fillId="3" borderId="34" xfId="0" applyNumberFormat="1" applyFont="1" applyFill="1" applyBorder="1" applyAlignment="1">
      <alignment horizontal="left" vertical="center" wrapText="1"/>
    </xf>
    <xf numFmtId="49" fontId="2" fillId="3" borderId="36" xfId="0" applyNumberFormat="1" applyFont="1" applyFill="1" applyBorder="1" applyAlignment="1">
      <alignment horizontal="left" vertical="center" wrapText="1"/>
    </xf>
    <xf numFmtId="49" fontId="2" fillId="3" borderId="20" xfId="0" applyNumberFormat="1" applyFont="1" applyFill="1" applyBorder="1" applyAlignment="1">
      <alignment horizontal="left" vertical="center" wrapText="1"/>
    </xf>
    <xf numFmtId="49" fontId="2" fillId="3" borderId="21" xfId="0" applyNumberFormat="1" applyFont="1" applyFill="1" applyBorder="1" applyAlignment="1">
      <alignment horizontal="left" vertical="center" wrapText="1"/>
    </xf>
    <xf numFmtId="49" fontId="2" fillId="3" borderId="2" xfId="0" applyNumberFormat="1" applyFont="1" applyFill="1" applyBorder="1" applyAlignment="1">
      <alignment horizontal="left" vertical="center" wrapText="1"/>
    </xf>
    <xf numFmtId="49" fontId="2" fillId="3" borderId="3" xfId="0" applyNumberFormat="1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2" fontId="23" fillId="3" borderId="3" xfId="0" applyNumberFormat="1" applyFont="1" applyFill="1" applyBorder="1" applyAlignment="1">
      <alignment horizontal="center" vertical="center"/>
    </xf>
    <xf numFmtId="1" fontId="59" fillId="0" borderId="3" xfId="0" applyNumberFormat="1" applyFont="1" applyFill="1" applyBorder="1" applyAlignment="1">
      <alignment horizontal="center" vertical="center" shrinkToFit="1"/>
    </xf>
    <xf numFmtId="1" fontId="59" fillId="3" borderId="3" xfId="0" applyNumberFormat="1" applyFont="1" applyFill="1" applyBorder="1" applyAlignment="1">
      <alignment horizontal="center" vertical="center" shrinkToFit="1"/>
    </xf>
    <xf numFmtId="1" fontId="60" fillId="0" borderId="3" xfId="0" applyNumberFormat="1" applyFont="1" applyFill="1" applyBorder="1" applyAlignment="1">
      <alignment horizontal="center" vertical="center" shrinkToFit="1"/>
    </xf>
    <xf numFmtId="1" fontId="14" fillId="4" borderId="3" xfId="0" applyNumberFormat="1" applyFont="1" applyFill="1" applyBorder="1" applyAlignment="1">
      <alignment horizontal="center" vertical="center" shrinkToFit="1"/>
    </xf>
    <xf numFmtId="0" fontId="0" fillId="4" borderId="0" xfId="0" applyFill="1"/>
    <xf numFmtId="0" fontId="0" fillId="0" borderId="0" xfId="0"/>
    <xf numFmtId="0" fontId="14" fillId="4" borderId="1" xfId="0" applyFont="1" applyFill="1" applyBorder="1"/>
    <xf numFmtId="0" fontId="41" fillId="3" borderId="0" xfId="0" applyFont="1" applyFill="1" applyBorder="1" applyAlignment="1">
      <alignment horizontal="left"/>
    </xf>
    <xf numFmtId="0" fontId="18" fillId="3" borderId="0" xfId="0" applyFont="1" applyFill="1" applyBorder="1"/>
    <xf numFmtId="0" fontId="30" fillId="3" borderId="0" xfId="0" applyFont="1" applyFill="1" applyBorder="1"/>
    <xf numFmtId="0" fontId="30" fillId="3" borderId="0" xfId="0" applyFont="1" applyFill="1" applyBorder="1" applyAlignment="1"/>
    <xf numFmtId="0" fontId="43" fillId="3" borderId="0" xfId="0" applyFont="1" applyFill="1" applyBorder="1"/>
    <xf numFmtId="0" fontId="17" fillId="3" borderId="0" xfId="0" applyFont="1" applyFill="1" applyBorder="1"/>
    <xf numFmtId="0" fontId="17" fillId="3" borderId="0" xfId="0" applyFont="1" applyFill="1" applyBorder="1" applyAlignment="1">
      <alignment horizontal="right"/>
    </xf>
    <xf numFmtId="0" fontId="44" fillId="3" borderId="0" xfId="0" applyFont="1" applyFill="1" applyBorder="1" applyAlignment="1"/>
    <xf numFmtId="0" fontId="44" fillId="3" borderId="0" xfId="0" applyFont="1" applyFill="1" applyBorder="1"/>
    <xf numFmtId="0" fontId="44" fillId="3" borderId="0" xfId="0" applyFont="1" applyFill="1" applyBorder="1" applyAlignment="1">
      <alignment horizontal="left"/>
    </xf>
    <xf numFmtId="0" fontId="44" fillId="3" borderId="0" xfId="0" applyFont="1" applyFill="1" applyBorder="1" applyAlignment="1">
      <alignment horizontal="right"/>
    </xf>
    <xf numFmtId="0" fontId="43" fillId="3" borderId="0" xfId="0" applyFont="1" applyFill="1"/>
    <xf numFmtId="0" fontId="17" fillId="3" borderId="0" xfId="0" applyFont="1" applyFill="1"/>
    <xf numFmtId="0" fontId="17" fillId="3" borderId="0" xfId="0" applyFont="1" applyFill="1" applyAlignment="1">
      <alignment horizontal="left"/>
    </xf>
    <xf numFmtId="0" fontId="44" fillId="3" borderId="0" xfId="0" applyFont="1" applyFill="1" applyAlignment="1">
      <alignment horizontal="right"/>
    </xf>
    <xf numFmtId="0" fontId="44" fillId="3" borderId="0" xfId="0" applyFont="1" applyFill="1" applyBorder="1" applyAlignment="1">
      <alignment horizontal="center"/>
    </xf>
    <xf numFmtId="0" fontId="45" fillId="3" borderId="0" xfId="0" applyFont="1" applyFill="1"/>
    <xf numFmtId="0" fontId="18" fillId="3" borderId="0" xfId="0" applyFont="1" applyFill="1"/>
    <xf numFmtId="0" fontId="18" fillId="3" borderId="30" xfId="0" applyFont="1" applyFill="1" applyBorder="1" applyAlignment="1">
      <alignment horizontal="right"/>
    </xf>
    <xf numFmtId="0" fontId="18" fillId="3" borderId="30" xfId="0" applyFont="1" applyFill="1" applyBorder="1" applyAlignment="1">
      <alignment horizontal="center"/>
    </xf>
    <xf numFmtId="0" fontId="33" fillId="3" borderId="34" xfId="0" applyFont="1" applyFill="1" applyBorder="1"/>
    <xf numFmtId="0" fontId="33" fillId="3" borderId="0" xfId="0" applyFont="1" applyFill="1" applyBorder="1"/>
    <xf numFmtId="0" fontId="33" fillId="3" borderId="0" xfId="0" applyFont="1" applyFill="1"/>
    <xf numFmtId="0" fontId="31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1" fontId="32" fillId="3" borderId="3" xfId="0" applyNumberFormat="1" applyFont="1" applyFill="1" applyBorder="1" applyAlignment="1">
      <alignment horizontal="center"/>
    </xf>
    <xf numFmtId="164" fontId="32" fillId="3" borderId="3" xfId="0" applyNumberFormat="1" applyFont="1" applyFill="1" applyBorder="1" applyAlignment="1">
      <alignment horizontal="center"/>
    </xf>
    <xf numFmtId="164" fontId="23" fillId="3" borderId="1" xfId="0" applyNumberFormat="1" applyFont="1" applyFill="1" applyBorder="1" applyAlignment="1">
      <alignment horizontal="center" wrapText="1"/>
    </xf>
    <xf numFmtId="0" fontId="58" fillId="3" borderId="38" xfId="0" applyFont="1" applyFill="1" applyBorder="1" applyAlignment="1">
      <alignment horizontal="left" vertical="center"/>
    </xf>
    <xf numFmtId="0" fontId="58" fillId="3" borderId="39" xfId="0" applyFont="1" applyFill="1" applyBorder="1" applyAlignment="1">
      <alignment horizontal="left" vertical="center"/>
    </xf>
    <xf numFmtId="1" fontId="32" fillId="3" borderId="1" xfId="0" applyNumberFormat="1" applyFont="1" applyFill="1" applyBorder="1" applyAlignment="1">
      <alignment horizontal="center"/>
    </xf>
    <xf numFmtId="164" fontId="32" fillId="3" borderId="1" xfId="0" applyNumberFormat="1" applyFont="1" applyFill="1" applyBorder="1" applyAlignment="1">
      <alignment horizontal="center" wrapText="1"/>
    </xf>
    <xf numFmtId="164" fontId="32" fillId="3" borderId="1" xfId="0" applyNumberFormat="1" applyFont="1" applyFill="1" applyBorder="1" applyAlignment="1">
      <alignment horizontal="center"/>
    </xf>
    <xf numFmtId="0" fontId="39" fillId="3" borderId="3" xfId="0" applyFont="1" applyFill="1" applyBorder="1" applyAlignment="1">
      <alignment horizontal="center"/>
    </xf>
    <xf numFmtId="0" fontId="0" fillId="3" borderId="30" xfId="0" applyFill="1" applyBorder="1" applyAlignment="1"/>
    <xf numFmtId="0" fontId="0" fillId="3" borderId="3" xfId="0" applyFill="1" applyBorder="1" applyAlignment="1"/>
    <xf numFmtId="0" fontId="0" fillId="3" borderId="2" xfId="0" applyFill="1" applyBorder="1" applyAlignment="1"/>
    <xf numFmtId="0" fontId="0" fillId="3" borderId="30" xfId="0" applyFill="1" applyBorder="1"/>
    <xf numFmtId="0" fontId="0" fillId="3" borderId="20" xfId="0" applyFill="1" applyBorder="1"/>
    <xf numFmtId="165" fontId="39" fillId="3" borderId="31" xfId="0" applyNumberFormat="1" applyFont="1" applyFill="1" applyBorder="1" applyAlignment="1"/>
    <xf numFmtId="165" fontId="39" fillId="3" borderId="3" xfId="0" applyNumberFormat="1" applyFont="1" applyFill="1" applyBorder="1" applyAlignment="1"/>
    <xf numFmtId="0" fontId="14" fillId="3" borderId="4" xfId="0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vertical="center"/>
    </xf>
    <xf numFmtId="0" fontId="14" fillId="3" borderId="3" xfId="0" applyFont="1" applyFill="1" applyBorder="1" applyAlignment="1">
      <alignment vertical="center"/>
    </xf>
    <xf numFmtId="0" fontId="14" fillId="3" borderId="1" xfId="0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/>
    </xf>
    <xf numFmtId="0" fontId="59" fillId="3" borderId="1" xfId="0" applyFont="1" applyFill="1" applyBorder="1"/>
    <xf numFmtId="49" fontId="58" fillId="0" borderId="1" xfId="0" quotePrefix="1" applyNumberFormat="1" applyFont="1" applyBorder="1" applyAlignment="1" applyProtection="1">
      <alignment horizontal="center" vertical="center"/>
    </xf>
    <xf numFmtId="49" fontId="58" fillId="0" borderId="1" xfId="0" applyNumberFormat="1" applyFont="1" applyBorder="1" applyAlignment="1" applyProtection="1">
      <alignment horizontal="left" vertical="center"/>
    </xf>
    <xf numFmtId="49" fontId="58" fillId="3" borderId="1" xfId="0" applyNumberFormat="1" applyFont="1" applyFill="1" applyBorder="1" applyAlignment="1" applyProtection="1">
      <alignment horizontal="left" vertical="center"/>
    </xf>
    <xf numFmtId="49" fontId="58" fillId="4" borderId="1" xfId="0" applyNumberFormat="1" applyFont="1" applyFill="1" applyBorder="1" applyAlignment="1" applyProtection="1">
      <alignment horizontal="left" vertical="center"/>
    </xf>
    <xf numFmtId="49" fontId="28" fillId="0" borderId="1" xfId="0" quotePrefix="1" applyNumberFormat="1" applyFont="1" applyFill="1" applyBorder="1" applyAlignment="1">
      <alignment horizontal="center" vertical="center" wrapText="1"/>
    </xf>
    <xf numFmtId="49" fontId="28" fillId="0" borderId="1" xfId="0" applyNumberFormat="1" applyFont="1" applyFill="1" applyBorder="1" applyAlignment="1">
      <alignment horizontal="left" vertical="center" wrapText="1"/>
    </xf>
    <xf numFmtId="0" fontId="15" fillId="0" borderId="0" xfId="0" applyFont="1" applyAlignment="1">
      <alignment horizontal="center"/>
    </xf>
    <xf numFmtId="0" fontId="22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23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9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9" fillId="0" borderId="40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44" fontId="26" fillId="0" borderId="1" xfId="0" applyNumberFormat="1" applyFont="1" applyFill="1" applyBorder="1" applyAlignment="1">
      <alignment horizontal="center" vertical="center"/>
    </xf>
    <xf numFmtId="44" fontId="27" fillId="0" borderId="1" xfId="0" applyNumberFormat="1" applyFont="1" applyFill="1" applyBorder="1" applyAlignment="1">
      <alignment horizontal="center" vertical="center"/>
    </xf>
    <xf numFmtId="0" fontId="26" fillId="0" borderId="1" xfId="0" applyNumberFormat="1" applyFont="1" applyFill="1" applyBorder="1" applyAlignment="1">
      <alignment horizontal="center"/>
    </xf>
    <xf numFmtId="0" fontId="27" fillId="0" borderId="1" xfId="0" applyNumberFormat="1" applyFont="1" applyFill="1" applyBorder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26" fillId="0" borderId="1" xfId="0" applyFont="1" applyFill="1" applyBorder="1" applyAlignment="1">
      <alignment horizontal="center"/>
    </xf>
    <xf numFmtId="0" fontId="27" fillId="0" borderId="1" xfId="0" applyFont="1" applyFill="1" applyBorder="1" applyAlignment="1">
      <alignment horizontal="center"/>
    </xf>
    <xf numFmtId="0" fontId="26" fillId="0" borderId="2" xfId="0" applyFont="1" applyFill="1" applyBorder="1" applyAlignment="1">
      <alignment horizontal="center"/>
    </xf>
    <xf numFmtId="0" fontId="27" fillId="0" borderId="3" xfId="0" applyFont="1" applyFill="1" applyBorder="1" applyAlignment="1">
      <alignment horizontal="center"/>
    </xf>
    <xf numFmtId="0" fontId="14" fillId="0" borderId="4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164" fontId="26" fillId="0" borderId="1" xfId="0" applyNumberFormat="1" applyFont="1" applyFill="1" applyBorder="1" applyAlignment="1">
      <alignment horizontal="center" vertical="center"/>
    </xf>
    <xf numFmtId="0" fontId="14" fillId="0" borderId="1" xfId="0" applyFont="1" applyBorder="1" applyAlignment="1"/>
    <xf numFmtId="0" fontId="25" fillId="0" borderId="40" xfId="0" applyFont="1" applyFill="1" applyBorder="1" applyAlignment="1">
      <alignment horizontal="center" vertical="center"/>
    </xf>
    <xf numFmtId="0" fontId="25" fillId="0" borderId="41" xfId="0" applyFont="1" applyFill="1" applyBorder="1" applyAlignment="1">
      <alignment horizontal="center" vertical="center"/>
    </xf>
    <xf numFmtId="0" fontId="25" fillId="0" borderId="22" xfId="0" applyFont="1" applyFill="1" applyBorder="1" applyAlignment="1">
      <alignment horizontal="center" vertical="center"/>
    </xf>
    <xf numFmtId="0" fontId="25" fillId="0" borderId="34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25" fillId="0" borderId="36" xfId="0" applyFont="1" applyFill="1" applyBorder="1" applyAlignment="1">
      <alignment horizontal="center" vertical="center"/>
    </xf>
    <xf numFmtId="0" fontId="25" fillId="0" borderId="20" xfId="0" applyFont="1" applyFill="1" applyBorder="1" applyAlignment="1">
      <alignment horizontal="center" vertical="center"/>
    </xf>
    <xf numFmtId="0" fontId="25" fillId="0" borderId="30" xfId="0" applyFont="1" applyFill="1" applyBorder="1" applyAlignment="1">
      <alignment horizontal="center" vertical="center"/>
    </xf>
    <xf numFmtId="0" fontId="25" fillId="0" borderId="21" xfId="0" applyFont="1" applyFill="1" applyBorder="1" applyAlignment="1">
      <alignment horizontal="center" vertical="center"/>
    </xf>
    <xf numFmtId="0" fontId="7" fillId="0" borderId="20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19" fillId="3" borderId="40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/>
    </xf>
    <xf numFmtId="0" fontId="14" fillId="3" borderId="37" xfId="0" applyFont="1" applyFill="1" applyBorder="1" applyAlignment="1">
      <alignment horizontal="center" vertical="center"/>
    </xf>
    <xf numFmtId="165" fontId="23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1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0" xfId="0"/>
    <xf numFmtId="0" fontId="24" fillId="0" borderId="0" xfId="0" applyFont="1" applyAlignment="1">
      <alignment horizontal="center"/>
    </xf>
    <xf numFmtId="0" fontId="20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9" fillId="3" borderId="2" xfId="0" applyFont="1" applyFill="1" applyBorder="1" applyAlignment="1">
      <alignment horizontal="center"/>
    </xf>
    <xf numFmtId="0" fontId="39" fillId="3" borderId="31" xfId="0" applyFont="1" applyFill="1" applyBorder="1" applyAlignment="1">
      <alignment horizontal="center"/>
    </xf>
    <xf numFmtId="0" fontId="39" fillId="3" borderId="3" xfId="0" applyFont="1" applyFill="1" applyBorder="1" applyAlignment="1">
      <alignment horizontal="center"/>
    </xf>
    <xf numFmtId="0" fontId="39" fillId="3" borderId="30" xfId="0" applyFont="1" applyFill="1" applyBorder="1" applyAlignment="1">
      <alignment horizontal="center"/>
    </xf>
    <xf numFmtId="0" fontId="39" fillId="3" borderId="21" xfId="0" applyFont="1" applyFill="1" applyBorder="1" applyAlignment="1">
      <alignment horizontal="center"/>
    </xf>
    <xf numFmtId="0" fontId="37" fillId="3" borderId="2" xfId="0" applyFont="1" applyFill="1" applyBorder="1" applyAlignment="1">
      <alignment horizontal="center"/>
    </xf>
    <xf numFmtId="0" fontId="37" fillId="3" borderId="31" xfId="0" applyFont="1" applyFill="1" applyBorder="1" applyAlignment="1">
      <alignment horizontal="center"/>
    </xf>
    <xf numFmtId="165" fontId="39" fillId="3" borderId="31" xfId="0" applyNumberFormat="1" applyFont="1" applyFill="1" applyBorder="1" applyAlignment="1">
      <alignment horizontal="center"/>
    </xf>
    <xf numFmtId="165" fontId="39" fillId="3" borderId="3" xfId="0" applyNumberFormat="1" applyFont="1" applyFill="1" applyBorder="1" applyAlignment="1">
      <alignment horizontal="center"/>
    </xf>
    <xf numFmtId="0" fontId="31" fillId="3" borderId="4" xfId="0" applyFont="1" applyFill="1" applyBorder="1" applyAlignment="1">
      <alignment horizontal="center" vertical="center"/>
    </xf>
    <xf numFmtId="0" fontId="31" fillId="3" borderId="35" xfId="0" applyFont="1" applyFill="1" applyBorder="1" applyAlignment="1">
      <alignment horizontal="center" vertical="center"/>
    </xf>
    <xf numFmtId="0" fontId="31" fillId="3" borderId="37" xfId="0" applyFont="1" applyFill="1" applyBorder="1" applyAlignment="1">
      <alignment horizontal="center" vertical="center"/>
    </xf>
    <xf numFmtId="0" fontId="31" fillId="3" borderId="40" xfId="0" applyFont="1" applyFill="1" applyBorder="1" applyAlignment="1">
      <alignment horizontal="center" vertical="center"/>
    </xf>
    <xf numFmtId="0" fontId="31" fillId="3" borderId="22" xfId="0" applyFont="1" applyFill="1" applyBorder="1" applyAlignment="1">
      <alignment horizontal="center" vertical="center"/>
    </xf>
    <xf numFmtId="0" fontId="31" fillId="3" borderId="34" xfId="0" applyFont="1" applyFill="1" applyBorder="1" applyAlignment="1">
      <alignment horizontal="center" vertical="center"/>
    </xf>
    <xf numFmtId="0" fontId="31" fillId="3" borderId="36" xfId="0" applyFont="1" applyFill="1" applyBorder="1" applyAlignment="1">
      <alignment horizontal="center" vertical="center"/>
    </xf>
    <xf numFmtId="0" fontId="31" fillId="3" borderId="2" xfId="0" applyFont="1" applyFill="1" applyBorder="1" applyAlignment="1">
      <alignment horizontal="center"/>
    </xf>
    <xf numFmtId="0" fontId="31" fillId="3" borderId="31" xfId="0" applyFont="1" applyFill="1" applyBorder="1" applyAlignment="1">
      <alignment horizontal="center"/>
    </xf>
    <xf numFmtId="0" fontId="31" fillId="3" borderId="3" xfId="0" applyFont="1" applyFill="1" applyBorder="1" applyAlignment="1">
      <alignment horizontal="center"/>
    </xf>
    <xf numFmtId="0" fontId="31" fillId="3" borderId="1" xfId="0" applyFont="1" applyFill="1" applyBorder="1" applyAlignment="1">
      <alignment horizontal="center"/>
    </xf>
    <xf numFmtId="0" fontId="31" fillId="3" borderId="1" xfId="0" applyFont="1" applyFill="1" applyBorder="1" applyAlignment="1">
      <alignment horizontal="center" vertical="center" wrapText="1"/>
    </xf>
    <xf numFmtId="0" fontId="31" fillId="3" borderId="2" xfId="0" applyFont="1" applyFill="1" applyBorder="1" applyAlignment="1">
      <alignment horizontal="center" vertical="center"/>
    </xf>
    <xf numFmtId="0" fontId="31" fillId="3" borderId="31" xfId="0" applyFont="1" applyFill="1" applyBorder="1" applyAlignment="1">
      <alignment horizontal="center" vertical="center"/>
    </xf>
    <xf numFmtId="0" fontId="31" fillId="3" borderId="3" xfId="0" applyFont="1" applyFill="1" applyBorder="1" applyAlignment="1">
      <alignment horizontal="center" vertical="center"/>
    </xf>
    <xf numFmtId="0" fontId="14" fillId="3" borderId="22" xfId="0" applyFont="1" applyFill="1" applyBorder="1" applyAlignment="1">
      <alignment horizontal="center" vertical="center"/>
    </xf>
    <xf numFmtId="0" fontId="14" fillId="3" borderId="21" xfId="0" applyFont="1" applyFill="1" applyBorder="1" applyAlignment="1">
      <alignment horizontal="center" vertical="center"/>
    </xf>
    <xf numFmtId="0" fontId="44" fillId="3" borderId="0" xfId="0" applyFont="1" applyFill="1" applyBorder="1" applyAlignment="1">
      <alignment horizontal="center"/>
    </xf>
    <xf numFmtId="0" fontId="14" fillId="3" borderId="35" xfId="0" applyFont="1" applyFill="1" applyBorder="1" applyAlignment="1">
      <alignment horizontal="left" vertical="center"/>
    </xf>
    <xf numFmtId="0" fontId="14" fillId="3" borderId="37" xfId="0" applyFont="1" applyFill="1" applyBorder="1" applyAlignment="1">
      <alignment horizontal="left" vertical="center"/>
    </xf>
    <xf numFmtId="0" fontId="31" fillId="0" borderId="2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/>
    </xf>
    <xf numFmtId="0" fontId="18" fillId="0" borderId="31" xfId="0" applyFont="1" applyBorder="1" applyAlignment="1">
      <alignment horizontal="center"/>
    </xf>
    <xf numFmtId="0" fontId="31" fillId="0" borderId="1" xfId="0" applyFont="1" applyBorder="1" applyAlignment="1">
      <alignment horizontal="center" vertical="center" wrapText="1"/>
    </xf>
    <xf numFmtId="0" fontId="46" fillId="0" borderId="0" xfId="0" applyFont="1" applyAlignment="1">
      <alignment horizontal="center" vertical="center"/>
    </xf>
    <xf numFmtId="0" fontId="46" fillId="0" borderId="30" xfId="0" applyFont="1" applyBorder="1" applyAlignment="1">
      <alignment horizontal="center" vertical="center"/>
    </xf>
    <xf numFmtId="0" fontId="56" fillId="3" borderId="2" xfId="0" applyFont="1" applyFill="1" applyBorder="1" applyAlignment="1">
      <alignment horizontal="center"/>
    </xf>
    <xf numFmtId="0" fontId="56" fillId="3" borderId="31" xfId="0" applyFont="1" applyFill="1" applyBorder="1" applyAlignment="1">
      <alignment horizontal="center"/>
    </xf>
    <xf numFmtId="0" fontId="56" fillId="3" borderId="3" xfId="0" applyFont="1" applyFill="1" applyBorder="1" applyAlignment="1">
      <alignment horizontal="center"/>
    </xf>
    <xf numFmtId="0" fontId="19" fillId="3" borderId="2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32" fillId="0" borderId="45" xfId="0" applyFont="1" applyBorder="1" applyAlignment="1">
      <alignment horizontal="center"/>
    </xf>
    <xf numFmtId="0" fontId="32" fillId="0" borderId="3" xfId="0" applyFont="1" applyBorder="1" applyAlignment="1">
      <alignment horizontal="center"/>
    </xf>
    <xf numFmtId="0" fontId="32" fillId="0" borderId="2" xfId="0" applyFont="1" applyBorder="1" applyAlignment="1">
      <alignment horizontal="center"/>
    </xf>
    <xf numFmtId="0" fontId="2" fillId="0" borderId="42" xfId="0" applyFont="1" applyFill="1" applyBorder="1" applyAlignment="1">
      <alignment horizontal="center" vertical="center"/>
    </xf>
    <xf numFmtId="0" fontId="2" fillId="0" borderId="43" xfId="0" applyFont="1" applyFill="1" applyBorder="1" applyAlignment="1">
      <alignment horizontal="center" vertical="center"/>
    </xf>
    <xf numFmtId="0" fontId="2" fillId="0" borderId="44" xfId="0" applyFont="1" applyFill="1" applyBorder="1" applyAlignment="1">
      <alignment horizontal="center" vertical="center"/>
    </xf>
    <xf numFmtId="0" fontId="21" fillId="0" borderId="40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1" fillId="0" borderId="34" xfId="0" applyFont="1" applyBorder="1" applyAlignment="1">
      <alignment horizontal="center" vertical="center" wrapText="1"/>
    </xf>
    <xf numFmtId="0" fontId="21" fillId="0" borderId="36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47" fillId="0" borderId="0" xfId="0" applyFont="1" applyAlignment="1" applyProtection="1">
      <alignment horizontal="left"/>
      <protection locked="0"/>
    </xf>
    <xf numFmtId="0" fontId="47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23" fillId="0" borderId="0" xfId="0" applyFont="1" applyAlignment="1" applyProtection="1">
      <alignment horizontal="center"/>
      <protection locked="0"/>
    </xf>
    <xf numFmtId="0" fontId="23" fillId="0" borderId="0" xfId="0" applyFont="1" applyAlignment="1" applyProtection="1">
      <alignment horizontal="center" wrapText="1"/>
      <protection locked="0"/>
    </xf>
    <xf numFmtId="0" fontId="23" fillId="0" borderId="0" xfId="0" applyFont="1" applyAlignment="1" applyProtection="1">
      <alignment horizontal="center" vertical="justify"/>
      <protection locked="0"/>
    </xf>
    <xf numFmtId="0" fontId="41" fillId="0" borderId="0" xfId="0" applyFont="1" applyAlignment="1" applyProtection="1">
      <alignment horizontal="center" wrapText="1"/>
      <protection locked="0"/>
    </xf>
    <xf numFmtId="0" fontId="48" fillId="0" borderId="0" xfId="0" applyFont="1" applyAlignment="1" applyProtection="1">
      <alignment horizontal="center"/>
      <protection locked="0"/>
    </xf>
    <xf numFmtId="0" fontId="18" fillId="0" borderId="4" xfId="0" applyFont="1" applyBorder="1" applyAlignment="1" applyProtection="1">
      <alignment horizontal="center" vertical="center"/>
      <protection locked="0"/>
    </xf>
    <xf numFmtId="0" fontId="18" fillId="0" borderId="37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8" fillId="0" borderId="31" xfId="0" applyFont="1" applyBorder="1" applyAlignment="1" applyProtection="1">
      <alignment horizontal="center" vertical="center"/>
      <protection locked="0"/>
    </xf>
    <xf numFmtId="0" fontId="0" fillId="0" borderId="3" xfId="0" applyBorder="1" applyProtection="1">
      <protection locked="0"/>
    </xf>
    <xf numFmtId="0" fontId="24" fillId="0" borderId="2" xfId="0" applyFont="1" applyBorder="1" applyAlignment="1" applyProtection="1">
      <alignment horizontal="center" vertical="center" wrapText="1"/>
      <protection locked="0"/>
    </xf>
    <xf numFmtId="0" fontId="24" fillId="0" borderId="31" xfId="0" applyFont="1" applyBorder="1" applyAlignment="1" applyProtection="1">
      <alignment horizontal="center" vertical="center" wrapText="1"/>
      <protection locked="0"/>
    </xf>
    <xf numFmtId="0" fontId="24" fillId="0" borderId="3" xfId="0" applyFont="1" applyBorder="1" applyAlignment="1" applyProtection="1">
      <alignment horizontal="center" vertical="center" wrapText="1"/>
      <protection locked="0"/>
    </xf>
    <xf numFmtId="0" fontId="56" fillId="0" borderId="0" xfId="0" applyFont="1" applyAlignment="1" applyProtection="1">
      <alignment horizontal="center"/>
      <protection locked="0"/>
    </xf>
    <xf numFmtId="0" fontId="53" fillId="0" borderId="0" xfId="0" applyFont="1" applyAlignment="1" applyProtection="1">
      <alignment horizontal="center"/>
      <protection locked="0"/>
    </xf>
    <xf numFmtId="0" fontId="54" fillId="0" borderId="0" xfId="0" applyFont="1" applyAlignment="1" applyProtection="1">
      <alignment horizontal="left"/>
      <protection locked="0"/>
    </xf>
    <xf numFmtId="0" fontId="28" fillId="0" borderId="0" xfId="0" applyFont="1" applyAlignment="1" applyProtection="1">
      <alignment horizontal="left"/>
      <protection locked="0"/>
    </xf>
    <xf numFmtId="0" fontId="2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/>
    </xf>
    <xf numFmtId="49" fontId="28" fillId="4" borderId="1" xfId="0" applyNumberFormat="1" applyFont="1" applyFill="1" applyBorder="1" applyAlignment="1">
      <alignment horizontal="left" vertical="center" wrapText="1"/>
    </xf>
    <xf numFmtId="2" fontId="23" fillId="4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9"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ill>
        <patternFill>
          <bgColor indexed="9"/>
        </patternFill>
      </fill>
    </dxf>
    <dxf>
      <font>
        <b/>
        <condense val="0"/>
        <extend val="0"/>
        <color indexed="9"/>
      </font>
    </dxf>
    <dxf>
      <fill>
        <patternFill>
          <bgColor indexed="9"/>
        </patternFill>
      </fill>
    </dxf>
    <dxf>
      <font>
        <b/>
        <condense val="0"/>
        <extend val="0"/>
        <color indexed="9"/>
      </font>
    </dxf>
    <dxf>
      <fill>
        <patternFill>
          <bgColor indexed="9"/>
        </patternFill>
      </fill>
    </dxf>
    <dxf>
      <font>
        <b/>
        <condense val="0"/>
        <extend val="0"/>
        <color indexed="9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828675</xdr:colOff>
      <xdr:row>2</xdr:row>
      <xdr:rowOff>47625</xdr:rowOff>
    </xdr:from>
    <xdr:to>
      <xdr:col>1</xdr:col>
      <xdr:colOff>1514475</xdr:colOff>
      <xdr:row>2</xdr:row>
      <xdr:rowOff>47625</xdr:rowOff>
    </xdr:to>
    <xdr:sp macro="" textlink="">
      <xdr:nvSpPr>
        <xdr:cNvPr id="4097" name="Line 1"/>
        <xdr:cNvSpPr>
          <a:spLocks noChangeShapeType="1"/>
        </xdr:cNvSpPr>
      </xdr:nvSpPr>
      <xdr:spPr bwMode="auto">
        <a:xfrm>
          <a:off x="1190625" y="657225"/>
          <a:ext cx="685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114300</xdr:colOff>
      <xdr:row>1</xdr:row>
      <xdr:rowOff>228600</xdr:rowOff>
    </xdr:from>
    <xdr:to>
      <xdr:col>8</xdr:col>
      <xdr:colOff>304800</xdr:colOff>
      <xdr:row>1</xdr:row>
      <xdr:rowOff>228600</xdr:rowOff>
    </xdr:to>
    <xdr:sp macro="" textlink="">
      <xdr:nvSpPr>
        <xdr:cNvPr id="4098" name="Line 2"/>
        <xdr:cNvSpPr>
          <a:spLocks noChangeShapeType="1"/>
        </xdr:cNvSpPr>
      </xdr:nvSpPr>
      <xdr:spPr bwMode="auto">
        <a:xfrm>
          <a:off x="4314825" y="428625"/>
          <a:ext cx="1866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S72"/>
  <sheetViews>
    <sheetView tabSelected="1" zoomScale="80" zoomScaleNormal="80" workbookViewId="0">
      <selection activeCell="J16" sqref="J16"/>
    </sheetView>
  </sheetViews>
  <sheetFormatPr defaultRowHeight="14.25"/>
  <cols>
    <col min="1" max="1" width="4.125" style="163" customWidth="1"/>
    <col min="2" max="2" width="17.375" style="163" customWidth="1"/>
    <col min="3" max="3" width="8.375" style="163" customWidth="1"/>
    <col min="4" max="9" width="5.625" style="163" customWidth="1"/>
    <col min="10" max="10" width="8.875" style="163" customWidth="1"/>
    <col min="11" max="11" width="10.125" style="163" customWidth="1"/>
    <col min="12" max="12" width="10.625" style="163" customWidth="1"/>
    <col min="13" max="13" width="12.125" style="163" customWidth="1"/>
    <col min="14" max="16" width="9.25" style="163" customWidth="1"/>
    <col min="17" max="19" width="4.875" style="163" customWidth="1"/>
    <col min="20" max="16384" width="9" style="163"/>
  </cols>
  <sheetData>
    <row r="1" spans="1:16" s="208" customFormat="1" ht="27" customHeight="1">
      <c r="A1" s="207" t="s">
        <v>38</v>
      </c>
      <c r="D1" s="209"/>
      <c r="E1" s="209"/>
      <c r="L1" s="210"/>
    </row>
    <row r="2" spans="1:16" s="212" customFormat="1" ht="22.5" customHeight="1">
      <c r="A2" s="211" t="s">
        <v>217</v>
      </c>
      <c r="C2" s="213" t="s">
        <v>385</v>
      </c>
      <c r="F2" s="214" t="s">
        <v>218</v>
      </c>
      <c r="G2" s="215"/>
      <c r="H2" s="216" t="s">
        <v>388</v>
      </c>
      <c r="I2" s="215"/>
      <c r="J2" s="217" t="s">
        <v>222</v>
      </c>
      <c r="K2" s="344" t="s">
        <v>263</v>
      </c>
      <c r="L2" s="344"/>
    </row>
    <row r="3" spans="1:16" s="219" customFormat="1" ht="22.5" customHeight="1">
      <c r="A3" s="218" t="s">
        <v>221</v>
      </c>
      <c r="C3" s="220" t="s">
        <v>387</v>
      </c>
      <c r="J3" s="221" t="s">
        <v>246</v>
      </c>
      <c r="K3" s="222">
        <v>3</v>
      </c>
    </row>
    <row r="4" spans="1:16" s="224" customFormat="1" ht="12" customHeight="1">
      <c r="A4" s="223"/>
      <c r="C4" s="225"/>
      <c r="L4" s="226"/>
    </row>
    <row r="5" spans="1:16" s="229" customFormat="1" ht="21" customHeight="1">
      <c r="A5" s="327" t="s">
        <v>1</v>
      </c>
      <c r="B5" s="330" t="s">
        <v>39</v>
      </c>
      <c r="C5" s="331"/>
      <c r="D5" s="334" t="s">
        <v>40</v>
      </c>
      <c r="E5" s="335"/>
      <c r="F5" s="335"/>
      <c r="G5" s="335"/>
      <c r="H5" s="335"/>
      <c r="I5" s="335"/>
      <c r="J5" s="335"/>
      <c r="K5" s="335"/>
      <c r="L5" s="336"/>
      <c r="M5" s="227">
        <v>1</v>
      </c>
      <c r="N5" s="228"/>
      <c r="O5" s="228"/>
      <c r="P5" s="228"/>
    </row>
    <row r="6" spans="1:16" s="229" customFormat="1" ht="21" customHeight="1">
      <c r="A6" s="328"/>
      <c r="B6" s="332"/>
      <c r="C6" s="333"/>
      <c r="D6" s="337" t="s">
        <v>41</v>
      </c>
      <c r="E6" s="337"/>
      <c r="F6" s="337"/>
      <c r="G6" s="337"/>
      <c r="H6" s="337"/>
      <c r="I6" s="337"/>
      <c r="J6" s="337"/>
      <c r="K6" s="338" t="s">
        <v>42</v>
      </c>
      <c r="L6" s="338" t="s">
        <v>10</v>
      </c>
      <c r="M6" s="227"/>
      <c r="N6" s="228"/>
      <c r="O6" s="228"/>
      <c r="P6" s="228"/>
    </row>
    <row r="7" spans="1:16" s="229" customFormat="1" ht="33" customHeight="1">
      <c r="A7" s="329"/>
      <c r="B7" s="332"/>
      <c r="C7" s="333"/>
      <c r="D7" s="339" t="s">
        <v>43</v>
      </c>
      <c r="E7" s="340"/>
      <c r="F7" s="340"/>
      <c r="G7" s="341"/>
      <c r="H7" s="339" t="s">
        <v>44</v>
      </c>
      <c r="I7" s="341"/>
      <c r="J7" s="230" t="s">
        <v>8</v>
      </c>
      <c r="K7" s="338"/>
      <c r="L7" s="338"/>
      <c r="M7" s="227"/>
      <c r="N7" s="228"/>
      <c r="O7" s="228"/>
      <c r="P7" s="228"/>
    </row>
    <row r="8" spans="1:16" ht="24.75" customHeight="1">
      <c r="A8" s="231">
        <v>1</v>
      </c>
      <c r="B8" s="260" t="s">
        <v>396</v>
      </c>
      <c r="C8" s="260" t="s">
        <v>405</v>
      </c>
      <c r="D8" s="232">
        <v>5</v>
      </c>
      <c r="E8" s="232"/>
      <c r="F8" s="232"/>
      <c r="G8" s="233">
        <f>(D8/30)*(30-'Diem Danh'!X4)</f>
        <v>5</v>
      </c>
      <c r="H8" s="232"/>
      <c r="I8" s="233">
        <f>(G8+D8)/2</f>
        <v>5</v>
      </c>
      <c r="J8" s="234">
        <f>ROUND(((G8*20)+(I8*30))/50,1)</f>
        <v>5</v>
      </c>
      <c r="K8" s="41"/>
      <c r="L8" s="234">
        <f>(ROUND((J8+K8)/2,1))</f>
        <v>2.5</v>
      </c>
      <c r="M8" s="227"/>
      <c r="N8" s="228"/>
      <c r="O8" s="228"/>
      <c r="P8" s="228"/>
    </row>
    <row r="9" spans="1:16" ht="25.5" customHeight="1">
      <c r="A9" s="231">
        <v>2</v>
      </c>
      <c r="B9" s="260" t="s">
        <v>407</v>
      </c>
      <c r="C9" s="260" t="s">
        <v>250</v>
      </c>
      <c r="D9" s="232">
        <v>6</v>
      </c>
      <c r="E9" s="232"/>
      <c r="F9" s="232"/>
      <c r="G9" s="233">
        <v>5</v>
      </c>
      <c r="H9" s="232"/>
      <c r="I9" s="233">
        <v>6</v>
      </c>
      <c r="J9" s="234">
        <f t="shared" ref="J9:J48" si="0">ROUND(((G9*20)+(I9*30))/50,1)</f>
        <v>5.6</v>
      </c>
      <c r="K9" s="41" t="s">
        <v>118</v>
      </c>
      <c r="L9" s="234" t="e">
        <f>(ROUND((J9+K9)/2,1))</f>
        <v>#VALUE!</v>
      </c>
      <c r="M9" s="227"/>
      <c r="N9" s="228" t="s">
        <v>244</v>
      </c>
      <c r="O9" s="228"/>
      <c r="P9" s="228"/>
    </row>
    <row r="10" spans="1:16" ht="24.75" customHeight="1">
      <c r="A10" s="231">
        <v>3</v>
      </c>
      <c r="B10" s="260" t="s">
        <v>216</v>
      </c>
      <c r="C10" s="260" t="s">
        <v>249</v>
      </c>
      <c r="D10" s="232">
        <v>6</v>
      </c>
      <c r="E10" s="232"/>
      <c r="F10" s="232"/>
      <c r="G10" s="233">
        <v>5</v>
      </c>
      <c r="H10" s="232"/>
      <c r="I10" s="233">
        <v>6</v>
      </c>
      <c r="J10" s="234">
        <f t="shared" si="0"/>
        <v>5.6</v>
      </c>
      <c r="K10" s="41"/>
      <c r="L10" s="234">
        <f t="shared" ref="L10:L48" si="1">(ROUND((J10+K10)/2,1))</f>
        <v>2.8</v>
      </c>
      <c r="M10" s="227"/>
      <c r="N10" s="228">
        <v>0</v>
      </c>
      <c r="O10" s="228"/>
      <c r="P10" s="228"/>
    </row>
    <row r="11" spans="1:16" ht="24.75" customHeight="1">
      <c r="A11" s="231">
        <v>4</v>
      </c>
      <c r="B11" s="260" t="s">
        <v>318</v>
      </c>
      <c r="C11" s="260" t="s">
        <v>410</v>
      </c>
      <c r="D11" s="232">
        <v>8</v>
      </c>
      <c r="E11" s="232"/>
      <c r="F11" s="232"/>
      <c r="G11" s="233">
        <v>7</v>
      </c>
      <c r="H11" s="232"/>
      <c r="I11" s="233">
        <f t="shared" ref="I9:I23" si="2">(G11+D11)/2</f>
        <v>7.5</v>
      </c>
      <c r="J11" s="234">
        <f t="shared" si="0"/>
        <v>7.3</v>
      </c>
      <c r="K11" s="175"/>
      <c r="L11" s="234">
        <f t="shared" si="1"/>
        <v>3.7</v>
      </c>
      <c r="M11" s="227"/>
      <c r="N11" s="228">
        <v>0</v>
      </c>
      <c r="O11" s="228"/>
      <c r="P11" s="228"/>
    </row>
    <row r="12" spans="1:16" ht="24.75" customHeight="1">
      <c r="A12" s="231">
        <v>5</v>
      </c>
      <c r="B12" s="260" t="s">
        <v>412</v>
      </c>
      <c r="C12" s="260" t="s">
        <v>395</v>
      </c>
      <c r="D12" s="232">
        <v>6</v>
      </c>
      <c r="E12" s="232"/>
      <c r="F12" s="232"/>
      <c r="G12" s="233">
        <v>6</v>
      </c>
      <c r="H12" s="232"/>
      <c r="I12" s="233">
        <v>6</v>
      </c>
      <c r="J12" s="234">
        <f t="shared" si="0"/>
        <v>6</v>
      </c>
      <c r="K12" s="41"/>
      <c r="L12" s="234">
        <f t="shared" si="1"/>
        <v>3</v>
      </c>
      <c r="M12" s="227"/>
      <c r="N12" s="228">
        <v>0</v>
      </c>
      <c r="O12" s="228"/>
      <c r="P12" s="228"/>
    </row>
    <row r="13" spans="1:16" ht="24.75" customHeight="1">
      <c r="A13" s="231">
        <v>6</v>
      </c>
      <c r="B13" s="260" t="s">
        <v>414</v>
      </c>
      <c r="C13" s="260" t="s">
        <v>403</v>
      </c>
      <c r="D13" s="232">
        <v>6</v>
      </c>
      <c r="E13" s="232"/>
      <c r="F13" s="232"/>
      <c r="G13" s="233">
        <v>5</v>
      </c>
      <c r="H13" s="232"/>
      <c r="I13" s="233">
        <v>6</v>
      </c>
      <c r="J13" s="234">
        <f t="shared" si="0"/>
        <v>5.6</v>
      </c>
      <c r="K13" s="41"/>
      <c r="L13" s="234">
        <f t="shared" si="1"/>
        <v>2.8</v>
      </c>
      <c r="M13" s="227"/>
      <c r="N13" s="228" t="s">
        <v>244</v>
      </c>
      <c r="O13" s="228"/>
      <c r="P13" s="228"/>
    </row>
    <row r="14" spans="1:16" ht="24.75" customHeight="1">
      <c r="A14" s="231">
        <v>7</v>
      </c>
      <c r="B14" s="260" t="s">
        <v>416</v>
      </c>
      <c r="C14" s="260" t="s">
        <v>89</v>
      </c>
      <c r="D14" s="232">
        <v>7</v>
      </c>
      <c r="E14" s="232"/>
      <c r="F14" s="232"/>
      <c r="G14" s="233">
        <v>5</v>
      </c>
      <c r="H14" s="232"/>
      <c r="I14" s="233">
        <v>6</v>
      </c>
      <c r="J14" s="234">
        <f t="shared" si="0"/>
        <v>5.6</v>
      </c>
      <c r="K14" s="175"/>
      <c r="L14" s="234">
        <f t="shared" si="1"/>
        <v>2.8</v>
      </c>
      <c r="M14" s="227"/>
      <c r="N14" s="228">
        <v>0</v>
      </c>
      <c r="O14" s="228"/>
      <c r="P14" s="228"/>
    </row>
    <row r="15" spans="1:16" ht="24.75" customHeight="1">
      <c r="A15" s="231">
        <v>8</v>
      </c>
      <c r="B15" s="260" t="s">
        <v>251</v>
      </c>
      <c r="C15" s="260" t="s">
        <v>316</v>
      </c>
      <c r="D15" s="232">
        <v>7</v>
      </c>
      <c r="E15" s="232"/>
      <c r="F15" s="232"/>
      <c r="G15" s="233">
        <v>6</v>
      </c>
      <c r="H15" s="232"/>
      <c r="I15" s="233">
        <v>6.5</v>
      </c>
      <c r="J15" s="234">
        <f t="shared" si="0"/>
        <v>6.3</v>
      </c>
      <c r="K15" s="175" t="s">
        <v>118</v>
      </c>
      <c r="L15" s="234" t="e">
        <f t="shared" si="1"/>
        <v>#VALUE!</v>
      </c>
      <c r="M15" s="227"/>
      <c r="N15" s="228">
        <v>0</v>
      </c>
      <c r="O15" s="228"/>
      <c r="P15" s="228"/>
    </row>
    <row r="16" spans="1:16" ht="24.75" customHeight="1">
      <c r="A16" s="231">
        <v>9</v>
      </c>
      <c r="B16" s="260" t="s">
        <v>419</v>
      </c>
      <c r="C16" s="260" t="s">
        <v>103</v>
      </c>
      <c r="D16" s="232">
        <v>6</v>
      </c>
      <c r="E16" s="232"/>
      <c r="F16" s="232"/>
      <c r="G16" s="233">
        <v>5</v>
      </c>
      <c r="H16" s="232"/>
      <c r="I16" s="233">
        <v>6</v>
      </c>
      <c r="J16" s="234">
        <f t="shared" si="0"/>
        <v>5.6</v>
      </c>
      <c r="K16" s="41"/>
      <c r="L16" s="234">
        <f t="shared" si="1"/>
        <v>2.8</v>
      </c>
      <c r="M16" s="227"/>
      <c r="N16" s="228">
        <v>0</v>
      </c>
      <c r="O16" s="228"/>
      <c r="P16" s="228"/>
    </row>
    <row r="17" spans="1:16" ht="24.75" customHeight="1">
      <c r="A17" s="231">
        <v>10</v>
      </c>
      <c r="B17" s="260" t="s">
        <v>402</v>
      </c>
      <c r="C17" s="260" t="s">
        <v>421</v>
      </c>
      <c r="D17" s="232">
        <v>7</v>
      </c>
      <c r="E17" s="232"/>
      <c r="F17" s="232"/>
      <c r="G17" s="233">
        <v>5</v>
      </c>
      <c r="H17" s="232"/>
      <c r="I17" s="233">
        <v>6</v>
      </c>
      <c r="J17" s="234">
        <f t="shared" si="0"/>
        <v>5.6</v>
      </c>
      <c r="K17" s="41"/>
      <c r="L17" s="234">
        <f t="shared" si="1"/>
        <v>2.8</v>
      </c>
      <c r="M17" s="227"/>
      <c r="N17" s="228">
        <v>0</v>
      </c>
      <c r="O17" s="228"/>
      <c r="P17" s="228"/>
    </row>
    <row r="18" spans="1:16" ht="24.75" customHeight="1">
      <c r="A18" s="231">
        <v>11</v>
      </c>
      <c r="B18" s="398" t="s">
        <v>423</v>
      </c>
      <c r="C18" s="398" t="s">
        <v>188</v>
      </c>
      <c r="D18" s="232">
        <v>0</v>
      </c>
      <c r="E18" s="232"/>
      <c r="F18" s="232"/>
      <c r="G18" s="233">
        <f>(D18/30)*(30-'Diem Danh'!X14)</f>
        <v>0</v>
      </c>
      <c r="H18" s="232"/>
      <c r="I18" s="233">
        <f t="shared" si="2"/>
        <v>0</v>
      </c>
      <c r="J18" s="234">
        <f t="shared" si="0"/>
        <v>0</v>
      </c>
      <c r="K18" s="41"/>
      <c r="L18" s="234">
        <f t="shared" si="1"/>
        <v>0</v>
      </c>
      <c r="M18" s="227"/>
      <c r="N18" s="228">
        <v>0</v>
      </c>
      <c r="O18" s="228"/>
      <c r="P18" s="228"/>
    </row>
    <row r="19" spans="1:16" ht="24.75" customHeight="1">
      <c r="A19" s="231">
        <v>12</v>
      </c>
      <c r="B19" s="260" t="s">
        <v>425</v>
      </c>
      <c r="C19" s="260" t="s">
        <v>397</v>
      </c>
      <c r="D19" s="232">
        <v>8</v>
      </c>
      <c r="E19" s="232"/>
      <c r="F19" s="232"/>
      <c r="G19" s="233">
        <v>7</v>
      </c>
      <c r="H19" s="232"/>
      <c r="I19" s="233">
        <v>7.5</v>
      </c>
      <c r="J19" s="234">
        <f t="shared" si="0"/>
        <v>7.3</v>
      </c>
      <c r="K19" s="175"/>
      <c r="L19" s="234">
        <f t="shared" si="1"/>
        <v>3.7</v>
      </c>
      <c r="M19" s="227"/>
      <c r="N19" s="228">
        <v>0</v>
      </c>
      <c r="O19" s="228"/>
      <c r="P19" s="228"/>
    </row>
    <row r="20" spans="1:16" ht="24.75" customHeight="1">
      <c r="A20" s="231">
        <v>13</v>
      </c>
      <c r="B20" s="260" t="s">
        <v>427</v>
      </c>
      <c r="C20" s="260" t="s">
        <v>397</v>
      </c>
      <c r="D20" s="232">
        <v>6</v>
      </c>
      <c r="E20" s="232"/>
      <c r="F20" s="232"/>
      <c r="G20" s="233">
        <v>6</v>
      </c>
      <c r="H20" s="232"/>
      <c r="I20" s="233">
        <v>6</v>
      </c>
      <c r="J20" s="234">
        <f t="shared" si="0"/>
        <v>6</v>
      </c>
      <c r="K20" s="203" t="s">
        <v>118</v>
      </c>
      <c r="L20" s="234" t="e">
        <f t="shared" si="1"/>
        <v>#VALUE!</v>
      </c>
      <c r="M20" s="227"/>
      <c r="N20" s="228">
        <v>0</v>
      </c>
      <c r="O20" s="228"/>
      <c r="P20" s="228"/>
    </row>
    <row r="21" spans="1:16" ht="24.75" customHeight="1">
      <c r="A21" s="231">
        <v>14</v>
      </c>
      <c r="B21" s="398" t="s">
        <v>429</v>
      </c>
      <c r="C21" s="398" t="s">
        <v>336</v>
      </c>
      <c r="D21" s="232">
        <v>0</v>
      </c>
      <c r="E21" s="232"/>
      <c r="F21" s="232"/>
      <c r="G21" s="233">
        <v>0</v>
      </c>
      <c r="H21" s="232"/>
      <c r="I21" s="233">
        <v>0</v>
      </c>
      <c r="J21" s="234">
        <f t="shared" si="0"/>
        <v>0</v>
      </c>
      <c r="K21" s="41"/>
      <c r="L21" s="234">
        <f t="shared" si="1"/>
        <v>0</v>
      </c>
      <c r="M21" s="227"/>
      <c r="N21" s="228" t="s">
        <v>244</v>
      </c>
      <c r="O21" s="228"/>
      <c r="P21" s="228"/>
    </row>
    <row r="22" spans="1:16" ht="24.75" customHeight="1">
      <c r="A22" s="231">
        <v>15</v>
      </c>
      <c r="B22" s="260" t="s">
        <v>431</v>
      </c>
      <c r="C22" s="260" t="s">
        <v>196</v>
      </c>
      <c r="D22" s="232">
        <v>6</v>
      </c>
      <c r="E22" s="232"/>
      <c r="F22" s="232"/>
      <c r="G22" s="233">
        <v>6</v>
      </c>
      <c r="H22" s="232"/>
      <c r="I22" s="233">
        <v>6</v>
      </c>
      <c r="J22" s="234">
        <f t="shared" si="0"/>
        <v>6</v>
      </c>
      <c r="K22" s="41"/>
      <c r="L22" s="234">
        <f t="shared" si="1"/>
        <v>3</v>
      </c>
      <c r="M22" s="227"/>
      <c r="N22" s="228">
        <v>0</v>
      </c>
      <c r="O22" s="228"/>
      <c r="P22" s="228"/>
    </row>
    <row r="23" spans="1:16" ht="24.75" customHeight="1">
      <c r="A23" s="231">
        <v>16</v>
      </c>
      <c r="B23" s="260" t="s">
        <v>166</v>
      </c>
      <c r="C23" s="260" t="s">
        <v>433</v>
      </c>
      <c r="D23" s="232">
        <v>6</v>
      </c>
      <c r="E23" s="232"/>
      <c r="F23" s="232"/>
      <c r="G23" s="233">
        <v>5</v>
      </c>
      <c r="H23" s="232"/>
      <c r="I23" s="233">
        <v>6</v>
      </c>
      <c r="J23" s="234">
        <f t="shared" si="0"/>
        <v>5.6</v>
      </c>
      <c r="K23" s="41"/>
      <c r="L23" s="234">
        <f t="shared" si="1"/>
        <v>2.8</v>
      </c>
      <c r="M23" s="227"/>
      <c r="N23" s="228">
        <v>0</v>
      </c>
      <c r="O23" s="228"/>
      <c r="P23" s="228"/>
    </row>
    <row r="24" spans="1:16" ht="24.75" customHeight="1">
      <c r="A24" s="231">
        <v>17</v>
      </c>
      <c r="B24" s="256"/>
      <c r="C24" s="256"/>
      <c r="D24" s="232"/>
      <c r="E24" s="232"/>
      <c r="F24" s="232"/>
      <c r="G24" s="233"/>
      <c r="H24" s="232"/>
      <c r="I24" s="233"/>
      <c r="J24" s="234"/>
      <c r="K24" s="203"/>
      <c r="L24" s="234"/>
      <c r="M24" s="227"/>
      <c r="N24" s="228">
        <v>0</v>
      </c>
      <c r="O24" s="228"/>
      <c r="P24" s="228"/>
    </row>
    <row r="25" spans="1:16" ht="24.75" customHeight="1">
      <c r="A25" s="231">
        <v>18</v>
      </c>
      <c r="B25" s="256"/>
      <c r="C25" s="256"/>
      <c r="D25" s="232"/>
      <c r="E25" s="232"/>
      <c r="F25" s="232"/>
      <c r="G25" s="233"/>
      <c r="H25" s="232"/>
      <c r="I25" s="233"/>
      <c r="J25" s="234"/>
      <c r="K25" s="41"/>
      <c r="L25" s="234"/>
      <c r="M25" s="227"/>
      <c r="N25" s="228" t="s">
        <v>244</v>
      </c>
      <c r="O25" s="228"/>
      <c r="P25" s="228"/>
    </row>
    <row r="26" spans="1:16" ht="24.75" customHeight="1">
      <c r="A26" s="231">
        <v>19</v>
      </c>
      <c r="B26" s="256"/>
      <c r="C26" s="256"/>
      <c r="D26" s="232"/>
      <c r="E26" s="232"/>
      <c r="F26" s="232"/>
      <c r="G26" s="233"/>
      <c r="H26" s="232"/>
      <c r="I26" s="233"/>
      <c r="J26" s="234"/>
      <c r="K26" s="41"/>
      <c r="L26" s="234"/>
      <c r="M26" s="227"/>
      <c r="N26" s="228">
        <v>0</v>
      </c>
      <c r="O26" s="228"/>
      <c r="P26" s="228"/>
    </row>
    <row r="27" spans="1:16" ht="24.75" customHeight="1">
      <c r="A27" s="231">
        <v>20</v>
      </c>
      <c r="B27" s="256"/>
      <c r="C27" s="256"/>
      <c r="D27" s="232"/>
      <c r="E27" s="232"/>
      <c r="F27" s="232"/>
      <c r="G27" s="233"/>
      <c r="H27" s="232"/>
      <c r="I27" s="233"/>
      <c r="J27" s="234"/>
      <c r="K27" s="175"/>
      <c r="L27" s="234"/>
      <c r="M27" s="227"/>
      <c r="N27" s="228">
        <v>0</v>
      </c>
      <c r="O27" s="228"/>
      <c r="P27" s="228"/>
    </row>
    <row r="28" spans="1:16" ht="24.75" customHeight="1">
      <c r="A28" s="231">
        <v>21</v>
      </c>
      <c r="B28" s="256"/>
      <c r="C28" s="256"/>
      <c r="D28" s="232"/>
      <c r="E28" s="232"/>
      <c r="F28" s="232"/>
      <c r="G28" s="233"/>
      <c r="H28" s="232"/>
      <c r="I28" s="233"/>
      <c r="J28" s="234"/>
      <c r="K28" s="41"/>
      <c r="L28" s="234"/>
      <c r="M28" s="227"/>
      <c r="N28" s="228">
        <v>0</v>
      </c>
      <c r="O28" s="228"/>
      <c r="P28" s="228"/>
    </row>
    <row r="29" spans="1:16" ht="24.75" customHeight="1">
      <c r="A29" s="231">
        <v>22</v>
      </c>
      <c r="B29" s="256"/>
      <c r="C29" s="256"/>
      <c r="D29" s="232"/>
      <c r="E29" s="232"/>
      <c r="F29" s="232"/>
      <c r="G29" s="233"/>
      <c r="H29" s="232"/>
      <c r="I29" s="233"/>
      <c r="J29" s="234"/>
      <c r="K29" s="41"/>
      <c r="L29" s="234"/>
      <c r="M29" s="227"/>
      <c r="N29" s="228">
        <v>0</v>
      </c>
      <c r="O29" s="228"/>
      <c r="P29" s="228"/>
    </row>
    <row r="30" spans="1:16" ht="24.75" customHeight="1">
      <c r="A30" s="231">
        <v>23</v>
      </c>
      <c r="B30" s="256"/>
      <c r="C30" s="256"/>
      <c r="D30" s="232"/>
      <c r="E30" s="232"/>
      <c r="F30" s="232"/>
      <c r="G30" s="233"/>
      <c r="H30" s="232"/>
      <c r="I30" s="233"/>
      <c r="J30" s="234"/>
      <c r="K30" s="41"/>
      <c r="L30" s="234"/>
      <c r="M30" s="227"/>
      <c r="N30" s="228">
        <v>0</v>
      </c>
      <c r="O30" s="228"/>
      <c r="P30" s="228"/>
    </row>
    <row r="31" spans="1:16" ht="24.75" customHeight="1">
      <c r="A31" s="231">
        <v>24</v>
      </c>
      <c r="B31" s="256"/>
      <c r="C31" s="256"/>
      <c r="D31" s="232"/>
      <c r="E31" s="232"/>
      <c r="F31" s="232"/>
      <c r="G31" s="233"/>
      <c r="H31" s="232"/>
      <c r="I31" s="233"/>
      <c r="J31" s="234"/>
      <c r="K31" s="41"/>
      <c r="L31" s="234"/>
      <c r="M31" s="227"/>
      <c r="N31" s="228" t="s">
        <v>244</v>
      </c>
      <c r="O31" s="228"/>
      <c r="P31" s="228"/>
    </row>
    <row r="32" spans="1:16" ht="24.75" customHeight="1">
      <c r="A32" s="231">
        <v>25</v>
      </c>
      <c r="B32" s="256"/>
      <c r="C32" s="256"/>
      <c r="D32" s="232"/>
      <c r="E32" s="232"/>
      <c r="F32" s="232"/>
      <c r="G32" s="233"/>
      <c r="H32" s="232"/>
      <c r="I32" s="233"/>
      <c r="J32" s="234"/>
      <c r="K32" s="41"/>
      <c r="L32" s="234"/>
      <c r="M32" s="227"/>
      <c r="N32" s="228">
        <v>0</v>
      </c>
      <c r="O32" s="228"/>
      <c r="P32" s="228"/>
    </row>
    <row r="33" spans="1:16" ht="24.75" customHeight="1">
      <c r="A33" s="231">
        <v>26</v>
      </c>
      <c r="B33" s="256"/>
      <c r="C33" s="256"/>
      <c r="D33" s="232"/>
      <c r="E33" s="232"/>
      <c r="F33" s="232"/>
      <c r="G33" s="233"/>
      <c r="H33" s="232"/>
      <c r="I33" s="233"/>
      <c r="J33" s="234"/>
      <c r="K33" s="41"/>
      <c r="L33" s="234"/>
      <c r="M33" s="227"/>
      <c r="N33" s="228">
        <v>0</v>
      </c>
      <c r="O33" s="228"/>
      <c r="P33" s="228"/>
    </row>
    <row r="34" spans="1:16" ht="24.75" customHeight="1">
      <c r="A34" s="231">
        <v>27</v>
      </c>
      <c r="B34" s="256"/>
      <c r="C34" s="256"/>
      <c r="D34" s="232"/>
      <c r="E34" s="232"/>
      <c r="F34" s="232"/>
      <c r="G34" s="233"/>
      <c r="H34" s="232"/>
      <c r="I34" s="233"/>
      <c r="J34" s="234"/>
      <c r="K34" s="41"/>
      <c r="L34" s="234"/>
      <c r="M34" s="227"/>
      <c r="N34" s="228">
        <v>0</v>
      </c>
      <c r="O34" s="228"/>
      <c r="P34" s="228"/>
    </row>
    <row r="35" spans="1:16" ht="24.75" customHeight="1">
      <c r="A35" s="231">
        <v>28</v>
      </c>
      <c r="B35" s="256"/>
      <c r="C35" s="256"/>
      <c r="D35" s="232"/>
      <c r="E35" s="232"/>
      <c r="F35" s="232"/>
      <c r="G35" s="233"/>
      <c r="H35" s="232"/>
      <c r="I35" s="233"/>
      <c r="J35" s="234"/>
      <c r="K35" s="41"/>
      <c r="L35" s="234"/>
      <c r="M35" s="227"/>
      <c r="N35" s="228">
        <v>0</v>
      </c>
      <c r="O35" s="228"/>
      <c r="P35" s="228"/>
    </row>
    <row r="36" spans="1:16" ht="24.75" customHeight="1">
      <c r="A36" s="231">
        <v>29</v>
      </c>
      <c r="B36" s="256"/>
      <c r="C36" s="256"/>
      <c r="D36" s="232"/>
      <c r="E36" s="232"/>
      <c r="F36" s="232"/>
      <c r="G36" s="233"/>
      <c r="H36" s="232"/>
      <c r="I36" s="233"/>
      <c r="J36" s="234"/>
      <c r="K36" s="41"/>
      <c r="L36" s="234"/>
      <c r="M36" s="227"/>
      <c r="N36" s="228" t="s">
        <v>244</v>
      </c>
      <c r="O36" s="228"/>
      <c r="P36" s="228"/>
    </row>
    <row r="37" spans="1:16" ht="24.75" customHeight="1">
      <c r="A37" s="231">
        <v>30</v>
      </c>
      <c r="B37" s="256"/>
      <c r="C37" s="256"/>
      <c r="D37" s="232"/>
      <c r="E37" s="232"/>
      <c r="F37" s="232"/>
      <c r="G37" s="233"/>
      <c r="H37" s="232"/>
      <c r="I37" s="233"/>
      <c r="J37" s="234"/>
      <c r="K37" s="203"/>
      <c r="L37" s="234"/>
      <c r="M37" s="227"/>
      <c r="N37" s="228">
        <v>0</v>
      </c>
      <c r="O37" s="228"/>
      <c r="P37" s="228"/>
    </row>
    <row r="38" spans="1:16" ht="24.75" customHeight="1">
      <c r="A38" s="231">
        <v>31</v>
      </c>
      <c r="B38" s="256"/>
      <c r="C38" s="256"/>
      <c r="D38" s="232"/>
      <c r="E38" s="232"/>
      <c r="F38" s="232"/>
      <c r="G38" s="233"/>
      <c r="H38" s="232"/>
      <c r="I38" s="233"/>
      <c r="J38" s="234"/>
      <c r="K38" s="41"/>
      <c r="L38" s="234"/>
      <c r="M38" s="227"/>
      <c r="N38" s="228" t="s">
        <v>244</v>
      </c>
      <c r="O38" s="228"/>
      <c r="P38" s="228"/>
    </row>
    <row r="39" spans="1:16" ht="24.75" customHeight="1">
      <c r="A39" s="231">
        <v>32</v>
      </c>
      <c r="B39" s="256"/>
      <c r="C39" s="256"/>
      <c r="D39" s="232"/>
      <c r="E39" s="232"/>
      <c r="F39" s="232"/>
      <c r="G39" s="233"/>
      <c r="H39" s="232"/>
      <c r="I39" s="233"/>
      <c r="J39" s="234"/>
      <c r="K39" s="41"/>
      <c r="L39" s="234"/>
      <c r="M39" s="227"/>
      <c r="N39" s="228">
        <v>0</v>
      </c>
      <c r="O39" s="228"/>
      <c r="P39" s="228"/>
    </row>
    <row r="40" spans="1:16" ht="24.75" customHeight="1">
      <c r="A40" s="231">
        <v>33</v>
      </c>
      <c r="B40" s="256"/>
      <c r="C40" s="256"/>
      <c r="D40" s="232"/>
      <c r="E40" s="232"/>
      <c r="F40" s="232"/>
      <c r="G40" s="233"/>
      <c r="H40" s="232"/>
      <c r="I40" s="233"/>
      <c r="J40" s="234"/>
      <c r="K40" s="41"/>
      <c r="L40" s="234"/>
      <c r="M40" s="227"/>
      <c r="N40" s="228">
        <v>0</v>
      </c>
      <c r="O40" s="228"/>
      <c r="P40" s="228"/>
    </row>
    <row r="41" spans="1:16" ht="24.75" customHeight="1">
      <c r="A41" s="231">
        <v>34</v>
      </c>
      <c r="B41" s="256"/>
      <c r="C41" s="256"/>
      <c r="D41" s="232"/>
      <c r="E41" s="232"/>
      <c r="F41" s="232"/>
      <c r="G41" s="233"/>
      <c r="H41" s="232"/>
      <c r="I41" s="233"/>
      <c r="J41" s="234"/>
      <c r="K41" s="41"/>
      <c r="L41" s="234"/>
      <c r="M41" s="227"/>
      <c r="N41" s="228">
        <v>0</v>
      </c>
      <c r="O41" s="228"/>
      <c r="P41" s="228"/>
    </row>
    <row r="42" spans="1:16" ht="24.75" customHeight="1">
      <c r="A42" s="231">
        <v>35</v>
      </c>
      <c r="B42" s="256"/>
      <c r="C42" s="256"/>
      <c r="D42" s="232"/>
      <c r="E42" s="232"/>
      <c r="F42" s="232"/>
      <c r="G42" s="233"/>
      <c r="H42" s="232"/>
      <c r="I42" s="233"/>
      <c r="J42" s="234"/>
      <c r="K42" s="41"/>
      <c r="L42" s="234"/>
      <c r="M42" s="227"/>
      <c r="N42" s="228" t="s">
        <v>244</v>
      </c>
      <c r="O42" s="228"/>
      <c r="P42" s="228"/>
    </row>
    <row r="43" spans="1:16" ht="24.75" customHeight="1">
      <c r="A43" s="231">
        <v>36</v>
      </c>
      <c r="B43" s="256"/>
      <c r="C43" s="256"/>
      <c r="D43" s="232"/>
      <c r="E43" s="232"/>
      <c r="F43" s="232"/>
      <c r="G43" s="233"/>
      <c r="H43" s="232"/>
      <c r="I43" s="233"/>
      <c r="J43" s="234"/>
      <c r="K43" s="175"/>
      <c r="L43" s="234"/>
      <c r="M43" s="227"/>
      <c r="N43" s="228">
        <v>0</v>
      </c>
      <c r="O43" s="228"/>
      <c r="P43" s="228"/>
    </row>
    <row r="44" spans="1:16" ht="24.75" customHeight="1">
      <c r="A44" s="231">
        <v>37</v>
      </c>
      <c r="B44" s="256"/>
      <c r="C44" s="256"/>
      <c r="D44" s="232"/>
      <c r="E44" s="232"/>
      <c r="F44" s="232"/>
      <c r="G44" s="233"/>
      <c r="H44" s="232"/>
      <c r="I44" s="233"/>
      <c r="J44" s="234"/>
      <c r="K44" s="200"/>
      <c r="L44" s="234"/>
      <c r="M44" s="227"/>
      <c r="N44" s="228">
        <v>0</v>
      </c>
      <c r="O44" s="228"/>
      <c r="P44" s="228"/>
    </row>
    <row r="45" spans="1:16" ht="24.75" customHeight="1">
      <c r="A45" s="231">
        <v>38</v>
      </c>
      <c r="B45" s="256"/>
      <c r="C45" s="256"/>
      <c r="D45" s="232"/>
      <c r="E45" s="232"/>
      <c r="F45" s="232"/>
      <c r="G45" s="233"/>
      <c r="H45" s="232"/>
      <c r="I45" s="233"/>
      <c r="J45" s="234"/>
      <c r="K45" s="203"/>
      <c r="L45" s="234"/>
      <c r="M45" s="227"/>
      <c r="N45" s="228">
        <v>0</v>
      </c>
      <c r="O45" s="228"/>
      <c r="P45" s="228"/>
    </row>
    <row r="46" spans="1:16" ht="24.75" customHeight="1">
      <c r="A46" s="231">
        <v>39</v>
      </c>
      <c r="B46" s="256"/>
      <c r="C46" s="256"/>
      <c r="D46" s="232"/>
      <c r="E46" s="232"/>
      <c r="F46" s="232"/>
      <c r="G46" s="233"/>
      <c r="H46" s="232"/>
      <c r="I46" s="233"/>
      <c r="J46" s="234"/>
      <c r="K46" s="41"/>
      <c r="L46" s="234"/>
      <c r="M46" s="227"/>
      <c r="N46" s="228">
        <v>0</v>
      </c>
      <c r="O46" s="228"/>
      <c r="P46" s="228"/>
    </row>
    <row r="47" spans="1:16" ht="24.75" customHeight="1">
      <c r="A47" s="231">
        <v>40</v>
      </c>
      <c r="B47" s="256"/>
      <c r="C47" s="256"/>
      <c r="D47" s="232"/>
      <c r="E47" s="232"/>
      <c r="F47" s="232"/>
      <c r="G47" s="233"/>
      <c r="H47" s="232"/>
      <c r="I47" s="233"/>
      <c r="J47" s="234"/>
      <c r="K47" s="41"/>
      <c r="L47" s="234"/>
      <c r="M47" s="227"/>
      <c r="N47" s="228" t="s">
        <v>244</v>
      </c>
      <c r="O47" s="228"/>
      <c r="P47" s="228"/>
    </row>
    <row r="48" spans="1:16" ht="24.75" customHeight="1">
      <c r="A48" s="231">
        <v>41</v>
      </c>
      <c r="B48" s="256"/>
      <c r="C48" s="256"/>
      <c r="D48" s="232"/>
      <c r="E48" s="232"/>
      <c r="F48" s="232"/>
      <c r="G48" s="233"/>
      <c r="H48" s="232"/>
      <c r="I48" s="233"/>
      <c r="J48" s="234"/>
      <c r="K48" s="175"/>
      <c r="L48" s="234"/>
      <c r="M48" s="227"/>
      <c r="N48" s="228">
        <v>0</v>
      </c>
      <c r="O48" s="228"/>
      <c r="P48" s="228"/>
    </row>
    <row r="49" spans="1:16" ht="24.75" customHeight="1">
      <c r="A49" s="231">
        <v>41</v>
      </c>
      <c r="B49" s="192"/>
      <c r="C49" s="193"/>
      <c r="D49" s="232"/>
      <c r="E49" s="232"/>
      <c r="F49" s="232"/>
      <c r="G49" s="233"/>
      <c r="H49" s="232"/>
      <c r="I49" s="233"/>
      <c r="J49" s="234"/>
      <c r="K49" s="175"/>
      <c r="L49" s="234"/>
      <c r="M49" s="227"/>
      <c r="N49" s="228">
        <v>0</v>
      </c>
      <c r="O49" s="228"/>
      <c r="P49" s="228"/>
    </row>
    <row r="50" spans="1:16" ht="24.75" customHeight="1">
      <c r="A50" s="231">
        <v>42</v>
      </c>
      <c r="B50" s="196"/>
      <c r="C50" s="197"/>
      <c r="D50" s="232"/>
      <c r="E50" s="232"/>
      <c r="F50" s="232"/>
      <c r="G50" s="233"/>
      <c r="H50" s="232"/>
      <c r="I50" s="233"/>
      <c r="J50" s="234"/>
      <c r="K50" s="175"/>
      <c r="L50" s="234"/>
      <c r="M50" s="227"/>
      <c r="N50" s="228" t="s">
        <v>244</v>
      </c>
      <c r="O50" s="228"/>
      <c r="P50" s="228"/>
    </row>
    <row r="51" spans="1:16" ht="24.75" customHeight="1">
      <c r="A51" s="231">
        <v>43</v>
      </c>
      <c r="B51" s="192"/>
      <c r="C51" s="193"/>
      <c r="D51" s="232"/>
      <c r="E51" s="232"/>
      <c r="F51" s="232"/>
      <c r="G51" s="233"/>
      <c r="H51" s="232"/>
      <c r="I51" s="233"/>
      <c r="J51" s="234"/>
      <c r="K51" s="175"/>
      <c r="L51" s="234"/>
      <c r="M51" s="227"/>
      <c r="N51" s="228">
        <v>0</v>
      </c>
      <c r="O51" s="228"/>
      <c r="P51" s="228"/>
    </row>
    <row r="52" spans="1:16" ht="24.75" customHeight="1">
      <c r="A52" s="231">
        <v>44</v>
      </c>
      <c r="B52" s="196"/>
      <c r="C52" s="197"/>
      <c r="D52" s="232"/>
      <c r="E52" s="232"/>
      <c r="F52" s="232"/>
      <c r="G52" s="233"/>
      <c r="H52" s="232"/>
      <c r="I52" s="233"/>
      <c r="J52" s="234"/>
      <c r="K52" s="175"/>
      <c r="L52" s="234"/>
      <c r="M52" s="227"/>
      <c r="N52" s="228">
        <v>0</v>
      </c>
      <c r="O52" s="228"/>
      <c r="P52" s="228"/>
    </row>
    <row r="53" spans="1:16" ht="24.75" customHeight="1">
      <c r="A53" s="231">
        <v>45</v>
      </c>
      <c r="B53" s="192"/>
      <c r="C53" s="193"/>
      <c r="D53" s="232"/>
      <c r="E53" s="232"/>
      <c r="F53" s="232"/>
      <c r="G53" s="233"/>
      <c r="H53" s="232"/>
      <c r="I53" s="233"/>
      <c r="J53" s="234"/>
      <c r="K53" s="175"/>
      <c r="L53" s="234"/>
      <c r="M53" s="227"/>
      <c r="N53" s="228">
        <v>0</v>
      </c>
      <c r="O53" s="228"/>
      <c r="P53" s="228"/>
    </row>
    <row r="54" spans="1:16" ht="24.75" customHeight="1">
      <c r="A54" s="231">
        <v>46</v>
      </c>
      <c r="B54" s="196"/>
      <c r="C54" s="197"/>
      <c r="D54" s="232"/>
      <c r="E54" s="232"/>
      <c r="F54" s="232"/>
      <c r="G54" s="233"/>
      <c r="H54" s="232"/>
      <c r="I54" s="233"/>
      <c r="J54" s="234"/>
      <c r="K54" s="175"/>
      <c r="L54" s="234"/>
      <c r="M54" s="227"/>
      <c r="N54" s="228">
        <v>0</v>
      </c>
      <c r="O54" s="228"/>
      <c r="P54" s="228"/>
    </row>
    <row r="55" spans="1:16" ht="24.75" customHeight="1">
      <c r="A55" s="231">
        <v>47</v>
      </c>
      <c r="B55" s="192"/>
      <c r="C55" s="193"/>
      <c r="D55" s="232"/>
      <c r="E55" s="232"/>
      <c r="F55" s="232"/>
      <c r="G55" s="233"/>
      <c r="H55" s="232"/>
      <c r="I55" s="233"/>
      <c r="J55" s="234"/>
      <c r="K55" s="175"/>
      <c r="L55" s="234"/>
      <c r="M55" s="227"/>
      <c r="N55" s="228">
        <v>0</v>
      </c>
      <c r="O55" s="228"/>
      <c r="P55" s="228"/>
    </row>
    <row r="56" spans="1:16" ht="24.75" customHeight="1">
      <c r="A56" s="231">
        <v>48</v>
      </c>
      <c r="B56" s="196"/>
      <c r="C56" s="197"/>
      <c r="D56" s="232"/>
      <c r="E56" s="232"/>
      <c r="F56" s="232"/>
      <c r="G56" s="233"/>
      <c r="H56" s="232"/>
      <c r="I56" s="233"/>
      <c r="J56" s="234"/>
      <c r="K56" s="175"/>
      <c r="L56" s="234"/>
      <c r="M56" s="227"/>
      <c r="N56" s="228">
        <v>0</v>
      </c>
      <c r="O56" s="228"/>
      <c r="P56" s="228"/>
    </row>
    <row r="57" spans="1:16" ht="24.75" customHeight="1">
      <c r="A57" s="231">
        <v>49</v>
      </c>
      <c r="B57" s="192"/>
      <c r="C57" s="193"/>
      <c r="D57" s="232"/>
      <c r="E57" s="232"/>
      <c r="F57" s="232"/>
      <c r="G57" s="233"/>
      <c r="H57" s="232"/>
      <c r="I57" s="233"/>
      <c r="J57" s="234"/>
      <c r="K57" s="175"/>
      <c r="L57" s="234"/>
      <c r="M57" s="227"/>
      <c r="N57" s="228">
        <v>0</v>
      </c>
      <c r="O57" s="228"/>
      <c r="P57" s="228"/>
    </row>
    <row r="58" spans="1:16" ht="24.75" customHeight="1">
      <c r="A58" s="231">
        <v>50</v>
      </c>
      <c r="B58" s="196"/>
      <c r="C58" s="197"/>
      <c r="D58" s="232"/>
      <c r="E58" s="232"/>
      <c r="F58" s="232"/>
      <c r="G58" s="233"/>
      <c r="H58" s="232"/>
      <c r="I58" s="233"/>
      <c r="J58" s="234"/>
      <c r="K58" s="175"/>
      <c r="L58" s="234"/>
      <c r="M58" s="227"/>
      <c r="N58" s="228" t="s">
        <v>244</v>
      </c>
      <c r="O58" s="228"/>
      <c r="P58" s="228"/>
    </row>
    <row r="59" spans="1:16" ht="24.75" customHeight="1">
      <c r="A59" s="231">
        <v>51</v>
      </c>
      <c r="B59" s="192"/>
      <c r="C59" s="193"/>
      <c r="D59" s="232"/>
      <c r="E59" s="232"/>
      <c r="F59" s="232"/>
      <c r="G59" s="233"/>
      <c r="H59" s="232"/>
      <c r="I59" s="233"/>
      <c r="J59" s="234"/>
      <c r="K59" s="175"/>
      <c r="L59" s="234"/>
      <c r="M59" s="227"/>
      <c r="N59" s="228">
        <v>0</v>
      </c>
      <c r="O59" s="228"/>
      <c r="P59" s="228"/>
    </row>
    <row r="60" spans="1:16" ht="24.75" customHeight="1">
      <c r="A60" s="231">
        <v>52</v>
      </c>
      <c r="B60" s="196"/>
      <c r="C60" s="197"/>
      <c r="D60" s="232"/>
      <c r="E60" s="232"/>
      <c r="F60" s="232"/>
      <c r="G60" s="233"/>
      <c r="H60" s="232"/>
      <c r="I60" s="233"/>
      <c r="J60" s="234"/>
      <c r="K60" s="175"/>
      <c r="L60" s="234"/>
      <c r="M60" s="227"/>
      <c r="N60" s="228" t="s">
        <v>244</v>
      </c>
      <c r="O60" s="228"/>
      <c r="P60" s="228"/>
    </row>
    <row r="61" spans="1:16" ht="24.75" customHeight="1">
      <c r="A61" s="231">
        <v>53</v>
      </c>
      <c r="B61" s="194"/>
      <c r="C61" s="195"/>
      <c r="D61" s="232"/>
      <c r="E61" s="232"/>
      <c r="F61" s="232"/>
      <c r="G61" s="233"/>
      <c r="H61" s="232"/>
      <c r="I61" s="233"/>
      <c r="J61" s="234"/>
      <c r="K61" s="175"/>
      <c r="L61" s="234"/>
      <c r="M61" s="227"/>
      <c r="N61" s="228" t="s">
        <v>244</v>
      </c>
      <c r="O61" s="228"/>
      <c r="P61" s="228"/>
    </row>
    <row r="62" spans="1:16" ht="24.75" customHeight="1">
      <c r="A62" s="231"/>
      <c r="B62" s="235"/>
      <c r="C62" s="236"/>
      <c r="D62" s="232"/>
      <c r="E62" s="232"/>
      <c r="F62" s="232"/>
      <c r="G62" s="233"/>
      <c r="H62" s="232"/>
      <c r="I62" s="233"/>
      <c r="J62" s="234"/>
      <c r="K62" s="237"/>
      <c r="L62" s="234"/>
      <c r="M62" s="227"/>
      <c r="N62" s="228" t="s">
        <v>244</v>
      </c>
      <c r="O62" s="228"/>
      <c r="P62" s="228"/>
    </row>
    <row r="63" spans="1:16" ht="24.75" customHeight="1">
      <c r="A63" s="231"/>
      <c r="B63" s="235"/>
      <c r="C63" s="236"/>
      <c r="D63" s="232"/>
      <c r="E63" s="232"/>
      <c r="F63" s="232"/>
      <c r="G63" s="233"/>
      <c r="H63" s="232"/>
      <c r="I63" s="233"/>
      <c r="J63" s="234"/>
      <c r="K63" s="237"/>
      <c r="L63" s="234"/>
      <c r="M63" s="227"/>
      <c r="N63" s="228"/>
      <c r="O63" s="228"/>
      <c r="P63" s="228"/>
    </row>
    <row r="64" spans="1:16" ht="24.75" customHeight="1">
      <c r="A64" s="231"/>
      <c r="B64" s="235"/>
      <c r="C64" s="236"/>
      <c r="D64" s="232"/>
      <c r="E64" s="232"/>
      <c r="F64" s="232"/>
      <c r="G64" s="233"/>
      <c r="H64" s="232"/>
      <c r="I64" s="233"/>
      <c r="J64" s="234"/>
      <c r="K64" s="237"/>
      <c r="L64" s="234"/>
      <c r="M64" s="227"/>
      <c r="N64" s="228"/>
      <c r="O64" s="228"/>
      <c r="P64" s="228"/>
    </row>
    <row r="65" spans="1:19" ht="24.75" customHeight="1">
      <c r="A65" s="231"/>
      <c r="B65" s="235"/>
      <c r="C65" s="236"/>
      <c r="D65" s="232"/>
      <c r="E65" s="232"/>
      <c r="F65" s="232"/>
      <c r="G65" s="232"/>
      <c r="H65" s="232"/>
      <c r="I65" s="232"/>
      <c r="J65" s="234"/>
      <c r="K65" s="237"/>
      <c r="L65" s="234"/>
      <c r="M65" s="227"/>
      <c r="N65" s="228"/>
      <c r="O65" s="228"/>
      <c r="P65" s="228"/>
    </row>
    <row r="66" spans="1:19" ht="24.75" customHeight="1">
      <c r="A66" s="231"/>
      <c r="B66" s="235"/>
      <c r="C66" s="236"/>
      <c r="D66" s="232"/>
      <c r="E66" s="237"/>
      <c r="F66" s="237"/>
      <c r="G66" s="237"/>
      <c r="H66" s="237"/>
      <c r="I66" s="237"/>
      <c r="J66" s="238"/>
      <c r="K66" s="237"/>
      <c r="L66" s="239"/>
      <c r="M66" s="227"/>
      <c r="N66" s="228"/>
      <c r="O66" s="228"/>
      <c r="P66" s="228"/>
    </row>
    <row r="67" spans="1:19" ht="21.75" customHeight="1">
      <c r="A67" s="318" t="s">
        <v>45</v>
      </c>
      <c r="B67" s="321"/>
      <c r="C67" s="322"/>
      <c r="D67" s="323" t="s">
        <v>131</v>
      </c>
      <c r="E67" s="324"/>
      <c r="F67" s="319">
        <f>P72</f>
        <v>0</v>
      </c>
      <c r="G67" s="320"/>
      <c r="H67" s="323" t="s">
        <v>132</v>
      </c>
      <c r="I67" s="324"/>
      <c r="J67" s="240">
        <f>R72</f>
        <v>12</v>
      </c>
      <c r="K67" s="241"/>
      <c r="L67" s="242"/>
    </row>
    <row r="68" spans="1:19" ht="21.75" customHeight="1">
      <c r="A68" s="318" t="s">
        <v>22</v>
      </c>
      <c r="B68" s="319"/>
      <c r="C68" s="320"/>
      <c r="D68" s="243"/>
      <c r="E68" s="244"/>
      <c r="F68" s="325">
        <f>Q72/100</f>
        <v>0</v>
      </c>
      <c r="G68" s="326"/>
      <c r="H68" s="245"/>
      <c r="I68" s="246"/>
      <c r="J68" s="247">
        <f>S72/100</f>
        <v>1</v>
      </c>
      <c r="K68" s="241"/>
      <c r="L68" s="242"/>
    </row>
    <row r="70" spans="1:19" ht="15">
      <c r="M70" s="248" t="s">
        <v>28</v>
      </c>
      <c r="N70" s="342" t="s">
        <v>21</v>
      </c>
      <c r="O70" s="306" t="s">
        <v>22</v>
      </c>
      <c r="P70" s="249" t="s">
        <v>25</v>
      </c>
      <c r="Q70" s="250"/>
      <c r="R70" s="305" t="s">
        <v>26</v>
      </c>
      <c r="S70" s="305"/>
    </row>
    <row r="71" spans="1:19" ht="15">
      <c r="M71" s="345" t="s">
        <v>130</v>
      </c>
      <c r="N71" s="343"/>
      <c r="O71" s="307"/>
      <c r="P71" s="249" t="s">
        <v>23</v>
      </c>
      <c r="Q71" s="251" t="s">
        <v>22</v>
      </c>
      <c r="R71" s="251" t="s">
        <v>23</v>
      </c>
      <c r="S71" s="251" t="s">
        <v>22</v>
      </c>
    </row>
    <row r="72" spans="1:19" ht="15">
      <c r="M72" s="346"/>
      <c r="N72" s="252">
        <f>COUNTIF(L9:L66,"&lt;=20")</f>
        <v>12</v>
      </c>
      <c r="O72" s="251">
        <f>Q72+S72</f>
        <v>100</v>
      </c>
      <c r="P72" s="253">
        <f>COUNTIF(L9:L66,"&gt;=5")</f>
        <v>0</v>
      </c>
      <c r="Q72" s="251">
        <f>ROUND(P72*100/N72,1)</f>
        <v>0</v>
      </c>
      <c r="R72" s="251">
        <f>COUNTIF(L9:L66,"&lt;5")</f>
        <v>12</v>
      </c>
      <c r="S72" s="251">
        <f>ROUND(R72*100/N72,1)</f>
        <v>100</v>
      </c>
    </row>
  </sheetData>
  <mergeCells count="19">
    <mergeCell ref="O70:O71"/>
    <mergeCell ref="R70:S70"/>
    <mergeCell ref="N70:N71"/>
    <mergeCell ref="K2:L2"/>
    <mergeCell ref="L6:L7"/>
    <mergeCell ref="M71:M72"/>
    <mergeCell ref="A5:A7"/>
    <mergeCell ref="B5:C7"/>
    <mergeCell ref="D5:L5"/>
    <mergeCell ref="D6:J6"/>
    <mergeCell ref="K6:K7"/>
    <mergeCell ref="D7:G7"/>
    <mergeCell ref="H7:I7"/>
    <mergeCell ref="A68:C68"/>
    <mergeCell ref="A67:C67"/>
    <mergeCell ref="H67:I67"/>
    <mergeCell ref="F68:G68"/>
    <mergeCell ref="D67:E67"/>
    <mergeCell ref="F67:G67"/>
  </mergeCells>
  <phoneticPr fontId="12" type="noConversion"/>
  <conditionalFormatting sqref="B49:C61">
    <cfRule type="cellIs" dxfId="8" priority="3" stopIfTrue="1" operator="equal">
      <formula>0</formula>
    </cfRule>
  </conditionalFormatting>
  <conditionalFormatting sqref="B24:C48">
    <cfRule type="expression" dxfId="7" priority="2" stopIfTrue="1">
      <formula>IF(MOD($A24,2)=0,TRUE,FALSE)</formula>
    </cfRule>
  </conditionalFormatting>
  <conditionalFormatting sqref="B8:C23">
    <cfRule type="cellIs" dxfId="1" priority="1" stopIfTrue="1" operator="equal">
      <formula>0</formula>
    </cfRule>
  </conditionalFormatting>
  <pageMargins left="0.25" right="0.45" top="0.25" bottom="0.25" header="0.5" footer="0.5"/>
  <pageSetup paperSize="9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Y66"/>
  <sheetViews>
    <sheetView topLeftCell="A6" zoomScale="80" zoomScaleNormal="80" workbookViewId="0">
      <pane xSplit="1" ySplit="1" topLeftCell="B7" activePane="bottomRight" state="frozen"/>
      <selection activeCell="A6" sqref="A6"/>
      <selection pane="topRight" activeCell="B6" sqref="B6"/>
      <selection pane="bottomLeft" activeCell="A7" sqref="A7"/>
      <selection pane="bottomRight" activeCell="Q7" sqref="Q7"/>
    </sheetView>
  </sheetViews>
  <sheetFormatPr defaultRowHeight="14.25"/>
  <cols>
    <col min="1" max="1" width="4.25" customWidth="1"/>
    <col min="2" max="8" width="6.5" customWidth="1"/>
    <col min="9" max="11" width="4.75" customWidth="1"/>
    <col min="12" max="12" width="6" customWidth="1"/>
    <col min="13" max="13" width="5.75" customWidth="1"/>
    <col min="14" max="16" width="5.75" style="205" customWidth="1"/>
    <col min="17" max="18" width="7.875" customWidth="1"/>
    <col min="20" max="20" width="15.125" customWidth="1"/>
    <col min="23" max="23" width="11.75" customWidth="1"/>
  </cols>
  <sheetData>
    <row r="1" spans="1:23" ht="27" customHeight="1">
      <c r="A1" s="352" t="s">
        <v>223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</row>
    <row r="2" spans="1:23" ht="23.25" customHeight="1">
      <c r="A2" s="352"/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352"/>
      <c r="O2" s="352"/>
      <c r="P2" s="352"/>
      <c r="Q2" s="352"/>
      <c r="R2" s="352"/>
    </row>
    <row r="3" spans="1:23" ht="23.25" customHeight="1">
      <c r="A3" s="352"/>
      <c r="B3" s="352"/>
      <c r="C3" s="352"/>
      <c r="D3" s="352"/>
      <c r="E3" s="352"/>
      <c r="F3" s="352"/>
      <c r="G3" s="352"/>
      <c r="H3" s="352"/>
      <c r="I3" s="352"/>
      <c r="J3" s="352"/>
      <c r="K3" s="352"/>
      <c r="L3" s="352"/>
      <c r="M3" s="352"/>
      <c r="N3" s="352"/>
      <c r="O3" s="352"/>
      <c r="P3" s="352"/>
      <c r="Q3" s="352"/>
      <c r="R3" s="352"/>
    </row>
    <row r="4" spans="1:23" ht="12" customHeight="1">
      <c r="A4" s="353"/>
      <c r="B4" s="353"/>
      <c r="C4" s="353"/>
      <c r="D4" s="353"/>
      <c r="E4" s="353"/>
      <c r="F4" s="353"/>
      <c r="G4" s="353"/>
      <c r="H4" s="353"/>
      <c r="I4" s="353"/>
      <c r="J4" s="353"/>
      <c r="K4" s="353"/>
      <c r="L4" s="353"/>
      <c r="M4" s="353"/>
      <c r="N4" s="353"/>
      <c r="O4" s="353"/>
      <c r="P4" s="353"/>
      <c r="Q4" s="353"/>
      <c r="R4" s="353"/>
    </row>
    <row r="5" spans="1:23" s="38" customFormat="1" ht="24" customHeight="1">
      <c r="A5" s="347"/>
      <c r="B5" s="349" t="s">
        <v>224</v>
      </c>
      <c r="C5" s="350"/>
      <c r="D5" s="350"/>
      <c r="E5" s="350"/>
      <c r="F5" s="350"/>
      <c r="G5" s="350"/>
      <c r="H5" s="350"/>
      <c r="I5" s="350"/>
      <c r="J5" s="350"/>
      <c r="K5" s="350"/>
      <c r="L5" s="350"/>
      <c r="M5" s="350"/>
      <c r="N5" s="350"/>
      <c r="O5" s="350"/>
      <c r="P5" s="350"/>
      <c r="Q5" s="351" t="s">
        <v>45</v>
      </c>
      <c r="R5" s="351"/>
    </row>
    <row r="6" spans="1:23" s="38" customFormat="1" ht="24" customHeight="1">
      <c r="A6" s="348"/>
      <c r="B6" s="114" t="s">
        <v>435</v>
      </c>
      <c r="C6" s="115" t="s">
        <v>436</v>
      </c>
      <c r="D6" s="114" t="s">
        <v>437</v>
      </c>
      <c r="E6" s="114" t="s">
        <v>438</v>
      </c>
      <c r="F6" s="115" t="s">
        <v>439</v>
      </c>
      <c r="G6" s="114" t="s">
        <v>440</v>
      </c>
      <c r="H6" s="114" t="s">
        <v>434</v>
      </c>
      <c r="I6" s="115" t="s">
        <v>441</v>
      </c>
      <c r="J6" s="115"/>
      <c r="K6" s="115"/>
      <c r="L6" s="115"/>
      <c r="M6" s="115"/>
      <c r="N6" s="115"/>
      <c r="O6" s="115"/>
      <c r="P6" s="115"/>
      <c r="Q6" s="39" t="s">
        <v>398</v>
      </c>
      <c r="R6" s="39" t="s">
        <v>399</v>
      </c>
      <c r="S6" s="38">
        <v>30</v>
      </c>
      <c r="W6" s="122" t="s">
        <v>245</v>
      </c>
    </row>
    <row r="7" spans="1:23" ht="24" customHeight="1">
      <c r="A7" s="5">
        <v>1</v>
      </c>
      <c r="B7" s="41"/>
      <c r="C7" s="175"/>
      <c r="D7" s="175"/>
      <c r="E7" s="175"/>
      <c r="F7" s="175"/>
      <c r="G7" s="175"/>
      <c r="H7" s="175"/>
      <c r="I7" s="175"/>
      <c r="J7" s="175"/>
      <c r="K7" s="175"/>
      <c r="L7" s="175"/>
      <c r="M7" s="41"/>
      <c r="N7" s="41"/>
      <c r="O7" s="41"/>
      <c r="P7" s="41"/>
      <c r="Q7" s="42">
        <f>COUNTIF(B7:P7,"k")*3+COUNTIF(B7:P7,"&gt;=15")+COUNTIF(B7:P7,"BT")*10</f>
        <v>0</v>
      </c>
      <c r="R7" s="42">
        <f t="shared" ref="R7:R38" si="0">COUNTIF(B7:P7,"P")*1.5</f>
        <v>0</v>
      </c>
      <c r="S7" s="41">
        <f>S$6-Q7</f>
        <v>30</v>
      </c>
      <c r="T7" s="260" t="s">
        <v>396</v>
      </c>
      <c r="U7" s="260" t="s">
        <v>405</v>
      </c>
      <c r="V7" s="5">
        <v>1</v>
      </c>
      <c r="W7" s="104"/>
    </row>
    <row r="8" spans="1:23" ht="24" customHeight="1">
      <c r="A8" s="5">
        <v>2</v>
      </c>
      <c r="B8" s="41"/>
      <c r="C8" s="201"/>
      <c r="D8" s="201"/>
      <c r="E8" s="175"/>
      <c r="F8" s="175"/>
      <c r="G8" s="175"/>
      <c r="H8" s="175" t="s">
        <v>118</v>
      </c>
      <c r="I8" s="175"/>
      <c r="J8" s="175"/>
      <c r="K8" s="175"/>
      <c r="L8" s="175"/>
      <c r="M8" s="41"/>
      <c r="N8" s="41"/>
      <c r="O8" s="41"/>
      <c r="P8" s="41"/>
      <c r="Q8" s="42">
        <f t="shared" ref="Q8:Q47" si="1">COUNTIF(B8:P8,"k")*3+COUNTIF(B8:P8,"&gt;=15")+COUNTIF(B8:P8,"BT")*10</f>
        <v>3</v>
      </c>
      <c r="R8" s="42">
        <f t="shared" si="0"/>
        <v>0</v>
      </c>
      <c r="S8" s="41">
        <f t="shared" ref="S8:S47" si="2">S$6-Q8</f>
        <v>27</v>
      </c>
      <c r="T8" s="260" t="s">
        <v>407</v>
      </c>
      <c r="U8" s="260" t="s">
        <v>250</v>
      </c>
      <c r="V8" s="5">
        <v>2</v>
      </c>
      <c r="W8" s="104"/>
    </row>
    <row r="9" spans="1:23" ht="24.75" customHeight="1">
      <c r="A9" s="5">
        <v>3</v>
      </c>
      <c r="B9" s="41"/>
      <c r="C9" s="175"/>
      <c r="D9" s="175"/>
      <c r="E9" s="175"/>
      <c r="F9" s="175"/>
      <c r="G9" s="175" t="s">
        <v>118</v>
      </c>
      <c r="H9" s="175"/>
      <c r="I9" s="175"/>
      <c r="J9" s="175"/>
      <c r="K9" s="175"/>
      <c r="L9" s="175"/>
      <c r="M9" s="41"/>
      <c r="N9" s="41"/>
      <c r="O9" s="41"/>
      <c r="P9" s="41"/>
      <c r="Q9" s="42">
        <f t="shared" si="1"/>
        <v>3</v>
      </c>
      <c r="R9" s="42">
        <f t="shared" si="0"/>
        <v>0</v>
      </c>
      <c r="S9" s="41">
        <f t="shared" si="2"/>
        <v>27</v>
      </c>
      <c r="T9" s="260" t="s">
        <v>216</v>
      </c>
      <c r="U9" s="260" t="s">
        <v>249</v>
      </c>
      <c r="V9" s="5">
        <v>3</v>
      </c>
      <c r="W9" s="104"/>
    </row>
    <row r="10" spans="1:23" s="163" customFormat="1" ht="24.75" customHeight="1">
      <c r="A10" s="5">
        <v>4</v>
      </c>
      <c r="B10" s="175"/>
      <c r="C10" s="175"/>
      <c r="D10" s="175"/>
      <c r="E10" s="175"/>
      <c r="F10" s="175"/>
      <c r="G10" s="175"/>
      <c r="H10" s="175"/>
      <c r="I10" s="175" t="s">
        <v>118</v>
      </c>
      <c r="J10" s="175"/>
      <c r="K10" s="175"/>
      <c r="L10" s="175"/>
      <c r="M10" s="175"/>
      <c r="N10" s="175"/>
      <c r="O10" s="175"/>
      <c r="P10" s="175"/>
      <c r="Q10" s="42">
        <f t="shared" si="1"/>
        <v>3</v>
      </c>
      <c r="R10" s="174">
        <f t="shared" si="0"/>
        <v>0</v>
      </c>
      <c r="S10" s="41">
        <f t="shared" si="2"/>
        <v>27</v>
      </c>
      <c r="T10" s="260" t="s">
        <v>318</v>
      </c>
      <c r="U10" s="260" t="s">
        <v>410</v>
      </c>
      <c r="V10" s="198">
        <v>4</v>
      </c>
      <c r="W10" s="199"/>
    </row>
    <row r="11" spans="1:23" ht="24.75" customHeight="1">
      <c r="A11" s="5">
        <v>5</v>
      </c>
      <c r="B11" s="41"/>
      <c r="C11" s="175"/>
      <c r="D11" s="175"/>
      <c r="E11" s="175"/>
      <c r="F11" s="175"/>
      <c r="G11" s="175"/>
      <c r="H11" s="175"/>
      <c r="I11" s="175"/>
      <c r="J11" s="175"/>
      <c r="K11" s="175"/>
      <c r="L11" s="175"/>
      <c r="M11" s="41"/>
      <c r="N11" s="41"/>
      <c r="O11" s="41"/>
      <c r="P11" s="41"/>
      <c r="Q11" s="42">
        <f t="shared" si="1"/>
        <v>0</v>
      </c>
      <c r="R11" s="42">
        <f t="shared" si="0"/>
        <v>0</v>
      </c>
      <c r="S11" s="41">
        <f t="shared" si="2"/>
        <v>30</v>
      </c>
      <c r="T11" s="260" t="s">
        <v>412</v>
      </c>
      <c r="U11" s="260" t="s">
        <v>395</v>
      </c>
      <c r="V11" s="5">
        <v>5</v>
      </c>
      <c r="W11" s="104"/>
    </row>
    <row r="12" spans="1:23" ht="24.75" customHeight="1">
      <c r="A12" s="5">
        <v>6</v>
      </c>
      <c r="B12" s="41"/>
      <c r="C12" s="175" t="s">
        <v>118</v>
      </c>
      <c r="D12" s="175"/>
      <c r="E12" s="175"/>
      <c r="F12" s="175"/>
      <c r="G12" s="175"/>
      <c r="H12" s="175"/>
      <c r="I12" s="175"/>
      <c r="J12" s="175"/>
      <c r="K12" s="175"/>
      <c r="L12" s="175"/>
      <c r="M12" s="41"/>
      <c r="N12" s="41"/>
      <c r="O12" s="41"/>
      <c r="P12" s="41"/>
      <c r="Q12" s="42">
        <f t="shared" si="1"/>
        <v>3</v>
      </c>
      <c r="R12" s="42">
        <f t="shared" si="0"/>
        <v>0</v>
      </c>
      <c r="S12" s="41">
        <f t="shared" si="2"/>
        <v>27</v>
      </c>
      <c r="T12" s="260" t="s">
        <v>414</v>
      </c>
      <c r="U12" s="260" t="s">
        <v>403</v>
      </c>
      <c r="V12" s="5">
        <v>6</v>
      </c>
      <c r="W12" s="104"/>
    </row>
    <row r="13" spans="1:23" s="163" customFormat="1" ht="24.75" customHeight="1">
      <c r="A13" s="198">
        <v>8</v>
      </c>
      <c r="B13" s="175"/>
      <c r="C13" s="175"/>
      <c r="D13" s="175"/>
      <c r="E13" s="175"/>
      <c r="F13" s="175"/>
      <c r="G13" s="175" t="s">
        <v>118</v>
      </c>
      <c r="H13" s="175"/>
      <c r="I13" s="175" t="s">
        <v>118</v>
      </c>
      <c r="J13" s="175"/>
      <c r="K13" s="175"/>
      <c r="L13" s="175"/>
      <c r="M13" s="175"/>
      <c r="N13" s="175"/>
      <c r="O13" s="175"/>
      <c r="P13" s="175"/>
      <c r="Q13" s="42">
        <f t="shared" si="1"/>
        <v>6</v>
      </c>
      <c r="R13" s="174">
        <f>COUNTIF(B13:P13,"P")*1.5</f>
        <v>0</v>
      </c>
      <c r="S13" s="41">
        <f t="shared" si="2"/>
        <v>24</v>
      </c>
      <c r="T13" s="260" t="s">
        <v>416</v>
      </c>
      <c r="U13" s="260" t="s">
        <v>89</v>
      </c>
      <c r="V13" s="198">
        <v>7</v>
      </c>
      <c r="W13" s="199"/>
    </row>
    <row r="14" spans="1:23" s="163" customFormat="1" ht="24.75" customHeight="1">
      <c r="A14" s="198">
        <v>7</v>
      </c>
      <c r="B14" s="175"/>
      <c r="C14" s="175" t="s">
        <v>118</v>
      </c>
      <c r="D14" s="175"/>
      <c r="E14" s="175"/>
      <c r="F14" s="175"/>
      <c r="G14" s="175"/>
      <c r="H14" s="175"/>
      <c r="I14" s="175"/>
      <c r="J14" s="175"/>
      <c r="K14" s="175"/>
      <c r="L14" s="175"/>
      <c r="M14" s="175"/>
      <c r="N14" s="175"/>
      <c r="O14" s="175"/>
      <c r="P14" s="175"/>
      <c r="Q14" s="42">
        <f t="shared" si="1"/>
        <v>3</v>
      </c>
      <c r="R14" s="174">
        <f>COUNTIF(B14:P14,"P")*1.5</f>
        <v>0</v>
      </c>
      <c r="S14" s="41">
        <f t="shared" si="2"/>
        <v>27</v>
      </c>
      <c r="T14" s="260" t="s">
        <v>251</v>
      </c>
      <c r="U14" s="260" t="s">
        <v>316</v>
      </c>
      <c r="V14" s="198">
        <v>8</v>
      </c>
      <c r="W14" s="199"/>
    </row>
    <row r="15" spans="1:23" ht="24.75" customHeight="1">
      <c r="A15" s="5">
        <v>9</v>
      </c>
      <c r="B15" s="41"/>
      <c r="C15" s="175"/>
      <c r="D15" s="175"/>
      <c r="E15" s="175"/>
      <c r="F15" s="175"/>
      <c r="G15" s="175"/>
      <c r="H15" s="175"/>
      <c r="I15" s="175" t="s">
        <v>118</v>
      </c>
      <c r="J15" s="175"/>
      <c r="K15" s="175"/>
      <c r="L15" s="175"/>
      <c r="M15" s="41"/>
      <c r="N15" s="41"/>
      <c r="O15" s="41"/>
      <c r="P15" s="41"/>
      <c r="Q15" s="42">
        <f t="shared" si="1"/>
        <v>3</v>
      </c>
      <c r="R15" s="42">
        <f t="shared" si="0"/>
        <v>0</v>
      </c>
      <c r="S15" s="41">
        <f t="shared" si="2"/>
        <v>27</v>
      </c>
      <c r="T15" s="260" t="s">
        <v>419</v>
      </c>
      <c r="U15" s="260" t="s">
        <v>103</v>
      </c>
      <c r="V15" s="5">
        <v>9</v>
      </c>
      <c r="W15" s="104"/>
    </row>
    <row r="16" spans="1:23" ht="24.75" customHeight="1">
      <c r="A16" s="5">
        <v>10</v>
      </c>
      <c r="B16" s="41"/>
      <c r="C16" s="175" t="s">
        <v>118</v>
      </c>
      <c r="D16" s="175"/>
      <c r="E16" s="175"/>
      <c r="F16" s="175"/>
      <c r="G16" s="175"/>
      <c r="H16" s="175" t="s">
        <v>118</v>
      </c>
      <c r="I16" s="175"/>
      <c r="J16" s="175"/>
      <c r="K16" s="175"/>
      <c r="L16" s="175"/>
      <c r="M16" s="41"/>
      <c r="N16" s="41"/>
      <c r="O16" s="41"/>
      <c r="P16" s="41"/>
      <c r="Q16" s="42">
        <f t="shared" si="1"/>
        <v>6</v>
      </c>
      <c r="R16" s="42">
        <f t="shared" si="0"/>
        <v>0</v>
      </c>
      <c r="S16" s="41">
        <f t="shared" si="2"/>
        <v>24</v>
      </c>
      <c r="T16" s="260" t="s">
        <v>402</v>
      </c>
      <c r="U16" s="260" t="s">
        <v>421</v>
      </c>
      <c r="V16" s="5">
        <v>10</v>
      </c>
      <c r="W16" s="104"/>
    </row>
    <row r="17" spans="1:23" s="204" customFormat="1" ht="24.75" customHeight="1">
      <c r="A17" s="396">
        <v>11</v>
      </c>
      <c r="B17" s="203"/>
      <c r="C17" s="203" t="s">
        <v>118</v>
      </c>
      <c r="D17" s="203"/>
      <c r="E17" s="203"/>
      <c r="F17" s="203"/>
      <c r="G17" s="203" t="s">
        <v>118</v>
      </c>
      <c r="H17" s="203" t="s">
        <v>118</v>
      </c>
      <c r="I17" s="203" t="s">
        <v>118</v>
      </c>
      <c r="J17" s="203"/>
      <c r="K17" s="203"/>
      <c r="L17" s="203"/>
      <c r="M17" s="203"/>
      <c r="N17" s="203"/>
      <c r="O17" s="203"/>
      <c r="P17" s="203"/>
      <c r="Q17" s="397">
        <f t="shared" si="1"/>
        <v>12</v>
      </c>
      <c r="R17" s="397">
        <f t="shared" si="0"/>
        <v>0</v>
      </c>
      <c r="S17" s="203">
        <f t="shared" si="2"/>
        <v>18</v>
      </c>
      <c r="T17" s="398" t="s">
        <v>423</v>
      </c>
      <c r="U17" s="398" t="s">
        <v>188</v>
      </c>
      <c r="V17" s="396">
        <v>11</v>
      </c>
      <c r="W17" s="399"/>
    </row>
    <row r="18" spans="1:23" s="163" customFormat="1" ht="24.75" customHeight="1">
      <c r="A18" s="198">
        <v>12</v>
      </c>
      <c r="B18" s="175"/>
      <c r="C18" s="175"/>
      <c r="D18" s="175"/>
      <c r="E18" s="175"/>
      <c r="F18" s="201"/>
      <c r="G18" s="175"/>
      <c r="H18" s="175"/>
      <c r="I18" s="175"/>
      <c r="J18" s="175"/>
      <c r="K18" s="175"/>
      <c r="L18" s="175"/>
      <c r="M18" s="175"/>
      <c r="N18" s="175"/>
      <c r="O18" s="175"/>
      <c r="P18" s="175"/>
      <c r="Q18" s="42">
        <f t="shared" si="1"/>
        <v>0</v>
      </c>
      <c r="R18" s="174">
        <f t="shared" si="0"/>
        <v>0</v>
      </c>
      <c r="S18" s="41">
        <f t="shared" si="2"/>
        <v>30</v>
      </c>
      <c r="T18" s="260" t="s">
        <v>425</v>
      </c>
      <c r="U18" s="260" t="s">
        <v>397</v>
      </c>
      <c r="V18" s="198">
        <v>12</v>
      </c>
      <c r="W18" s="199"/>
    </row>
    <row r="19" spans="1:23" ht="24.75" customHeight="1">
      <c r="A19" s="5">
        <v>13</v>
      </c>
      <c r="B19" s="41"/>
      <c r="C19" s="175"/>
      <c r="D19" s="175"/>
      <c r="E19" s="175"/>
      <c r="F19" s="175"/>
      <c r="G19" s="175"/>
      <c r="H19" s="175"/>
      <c r="I19" s="175"/>
      <c r="J19" s="175"/>
      <c r="K19" s="175"/>
      <c r="L19" s="175"/>
      <c r="M19" s="41"/>
      <c r="N19" s="41"/>
      <c r="O19" s="41"/>
      <c r="P19" s="41"/>
      <c r="Q19" s="42">
        <f t="shared" si="1"/>
        <v>0</v>
      </c>
      <c r="R19" s="42">
        <f t="shared" si="0"/>
        <v>0</v>
      </c>
      <c r="S19" s="41">
        <f t="shared" si="2"/>
        <v>30</v>
      </c>
      <c r="T19" s="260" t="s">
        <v>427</v>
      </c>
      <c r="U19" s="260" t="s">
        <v>397</v>
      </c>
      <c r="V19" s="5">
        <v>13</v>
      </c>
      <c r="W19" s="104"/>
    </row>
    <row r="20" spans="1:23" s="204" customFormat="1" ht="24.75" customHeight="1">
      <c r="A20" s="396">
        <v>14</v>
      </c>
      <c r="B20" s="203"/>
      <c r="C20" s="203" t="s">
        <v>118</v>
      </c>
      <c r="D20" s="203"/>
      <c r="E20" s="203"/>
      <c r="F20" s="203"/>
      <c r="G20" s="203" t="s">
        <v>118</v>
      </c>
      <c r="H20" s="203" t="s">
        <v>118</v>
      </c>
      <c r="I20" s="203" t="s">
        <v>118</v>
      </c>
      <c r="J20" s="203"/>
      <c r="K20" s="203"/>
      <c r="L20" s="203"/>
      <c r="M20" s="203"/>
      <c r="N20" s="203"/>
      <c r="O20" s="203"/>
      <c r="P20" s="203"/>
      <c r="Q20" s="397">
        <f t="shared" si="1"/>
        <v>12</v>
      </c>
      <c r="R20" s="397">
        <f t="shared" si="0"/>
        <v>0</v>
      </c>
      <c r="S20" s="203">
        <f t="shared" si="2"/>
        <v>18</v>
      </c>
      <c r="T20" s="398" t="s">
        <v>429</v>
      </c>
      <c r="U20" s="398" t="s">
        <v>336</v>
      </c>
      <c r="V20" s="396">
        <v>14</v>
      </c>
      <c r="W20" s="399"/>
    </row>
    <row r="21" spans="1:23" ht="24.75" customHeight="1">
      <c r="A21" s="5">
        <v>15</v>
      </c>
      <c r="B21" s="41"/>
      <c r="C21" s="175"/>
      <c r="D21" s="175"/>
      <c r="E21" s="175"/>
      <c r="F21" s="175"/>
      <c r="G21" s="175"/>
      <c r="H21" s="175"/>
      <c r="I21" s="175"/>
      <c r="J21" s="175"/>
      <c r="K21" s="175"/>
      <c r="L21" s="175"/>
      <c r="M21" s="41"/>
      <c r="N21" s="41"/>
      <c r="O21" s="41"/>
      <c r="P21" s="41"/>
      <c r="Q21" s="42">
        <f t="shared" si="1"/>
        <v>0</v>
      </c>
      <c r="R21" s="42">
        <f t="shared" si="0"/>
        <v>0</v>
      </c>
      <c r="S21" s="41">
        <f t="shared" si="2"/>
        <v>30</v>
      </c>
      <c r="T21" s="260" t="s">
        <v>431</v>
      </c>
      <c r="U21" s="260" t="s">
        <v>196</v>
      </c>
      <c r="V21" s="5">
        <v>15</v>
      </c>
      <c r="W21" s="104"/>
    </row>
    <row r="22" spans="1:23" ht="24.75" customHeight="1">
      <c r="A22" s="5">
        <v>16</v>
      </c>
      <c r="B22" s="41"/>
      <c r="C22" s="175"/>
      <c r="D22" s="175"/>
      <c r="E22" s="175"/>
      <c r="F22" s="175"/>
      <c r="G22" s="175"/>
      <c r="H22" s="175" t="s">
        <v>118</v>
      </c>
      <c r="I22" s="175"/>
      <c r="J22" s="175"/>
      <c r="K22" s="175"/>
      <c r="L22" s="175"/>
      <c r="M22" s="41"/>
      <c r="N22" s="41"/>
      <c r="O22" s="41"/>
      <c r="P22" s="41"/>
      <c r="Q22" s="42">
        <f t="shared" si="1"/>
        <v>3</v>
      </c>
      <c r="R22" s="42">
        <f t="shared" si="0"/>
        <v>0</v>
      </c>
      <c r="S22" s="41">
        <f t="shared" si="2"/>
        <v>27</v>
      </c>
      <c r="T22" s="260" t="s">
        <v>166</v>
      </c>
      <c r="U22" s="260" t="s">
        <v>433</v>
      </c>
      <c r="V22" s="5">
        <v>16</v>
      </c>
      <c r="W22" s="104"/>
    </row>
    <row r="23" spans="1:23" s="163" customFormat="1" ht="24.75" customHeight="1">
      <c r="A23" s="198">
        <v>17</v>
      </c>
      <c r="B23" s="175"/>
      <c r="C23" s="175"/>
      <c r="D23" s="175"/>
      <c r="E23" s="175"/>
      <c r="F23" s="175"/>
      <c r="G23" s="175"/>
      <c r="H23" s="175"/>
      <c r="I23" s="175"/>
      <c r="J23" s="175"/>
      <c r="K23" s="175"/>
      <c r="L23" s="175"/>
      <c r="M23" s="175"/>
      <c r="N23" s="175"/>
      <c r="O23" s="175"/>
      <c r="P23" s="175"/>
      <c r="Q23" s="42">
        <f t="shared" si="1"/>
        <v>0</v>
      </c>
      <c r="R23" s="174">
        <f t="shared" si="0"/>
        <v>0</v>
      </c>
      <c r="S23" s="41">
        <f t="shared" si="2"/>
        <v>30</v>
      </c>
      <c r="T23" s="256"/>
      <c r="U23" s="256"/>
      <c r="V23" s="198">
        <v>17</v>
      </c>
      <c r="W23" s="199"/>
    </row>
    <row r="24" spans="1:23" ht="24.75" customHeight="1">
      <c r="A24" s="5">
        <v>18</v>
      </c>
      <c r="B24" s="41"/>
      <c r="C24" s="175"/>
      <c r="D24" s="175"/>
      <c r="E24" s="175"/>
      <c r="F24" s="175"/>
      <c r="G24" s="175"/>
      <c r="H24" s="175"/>
      <c r="I24" s="175"/>
      <c r="J24" s="175"/>
      <c r="K24" s="175"/>
      <c r="L24" s="175"/>
      <c r="M24" s="41"/>
      <c r="N24" s="41"/>
      <c r="O24" s="41"/>
      <c r="P24" s="41"/>
      <c r="Q24" s="42">
        <f t="shared" si="1"/>
        <v>0</v>
      </c>
      <c r="R24" s="42">
        <f t="shared" si="0"/>
        <v>0</v>
      </c>
      <c r="S24" s="41">
        <f t="shared" si="2"/>
        <v>30</v>
      </c>
      <c r="T24" s="256"/>
      <c r="U24" s="256"/>
      <c r="V24" s="5">
        <v>18</v>
      </c>
      <c r="W24" s="104"/>
    </row>
    <row r="25" spans="1:23" ht="24.75" customHeight="1">
      <c r="A25" s="5">
        <v>19</v>
      </c>
      <c r="B25" s="41"/>
      <c r="C25" s="175"/>
      <c r="D25" s="175"/>
      <c r="E25" s="175"/>
      <c r="F25" s="175"/>
      <c r="G25" s="175"/>
      <c r="H25" s="175"/>
      <c r="I25" s="175"/>
      <c r="J25" s="175"/>
      <c r="K25" s="175"/>
      <c r="L25" s="175"/>
      <c r="M25" s="41"/>
      <c r="N25" s="41"/>
      <c r="O25" s="41"/>
      <c r="P25" s="41"/>
      <c r="Q25" s="42">
        <f t="shared" si="1"/>
        <v>0</v>
      </c>
      <c r="R25" s="42">
        <f t="shared" si="0"/>
        <v>0</v>
      </c>
      <c r="S25" s="41">
        <f t="shared" si="2"/>
        <v>30</v>
      </c>
      <c r="T25" s="256"/>
      <c r="U25" s="256"/>
      <c r="V25" s="5">
        <v>19</v>
      </c>
      <c r="W25" s="104"/>
    </row>
    <row r="26" spans="1:23" s="163" customFormat="1" ht="24.75" customHeight="1">
      <c r="A26" s="198">
        <v>20</v>
      </c>
      <c r="B26" s="175"/>
      <c r="C26" s="175"/>
      <c r="D26" s="175"/>
      <c r="E26" s="175"/>
      <c r="F26" s="175"/>
      <c r="G26" s="175"/>
      <c r="H26" s="175"/>
      <c r="I26" s="175"/>
      <c r="J26" s="175"/>
      <c r="K26" s="175"/>
      <c r="L26" s="175"/>
      <c r="M26" s="175"/>
      <c r="N26" s="175"/>
      <c r="O26" s="175"/>
      <c r="P26" s="175"/>
      <c r="Q26" s="42">
        <f t="shared" si="1"/>
        <v>0</v>
      </c>
      <c r="R26" s="174">
        <f t="shared" si="0"/>
        <v>0</v>
      </c>
      <c r="S26" s="41">
        <f t="shared" si="2"/>
        <v>30</v>
      </c>
      <c r="T26" s="257"/>
      <c r="U26" s="257"/>
      <c r="V26" s="198">
        <v>20</v>
      </c>
      <c r="W26" s="199"/>
    </row>
    <row r="27" spans="1:23" ht="24.75" customHeight="1">
      <c r="A27" s="5">
        <v>21</v>
      </c>
      <c r="B27" s="41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41"/>
      <c r="N27" s="41"/>
      <c r="O27" s="41"/>
      <c r="P27" s="41"/>
      <c r="Q27" s="42">
        <f t="shared" si="1"/>
        <v>0</v>
      </c>
      <c r="R27" s="42">
        <f t="shared" si="0"/>
        <v>0</v>
      </c>
      <c r="S27" s="41">
        <f t="shared" si="2"/>
        <v>30</v>
      </c>
      <c r="T27" s="256"/>
      <c r="U27" s="256"/>
      <c r="V27" s="5">
        <v>21</v>
      </c>
      <c r="W27" s="104"/>
    </row>
    <row r="28" spans="1:23" ht="24.75" customHeight="1">
      <c r="A28" s="5">
        <v>22</v>
      </c>
      <c r="B28" s="41"/>
      <c r="C28" s="175"/>
      <c r="D28" s="175"/>
      <c r="E28" s="175"/>
      <c r="F28" s="175"/>
      <c r="G28" s="175"/>
      <c r="H28" s="175"/>
      <c r="I28" s="175"/>
      <c r="J28" s="175"/>
      <c r="K28" s="175"/>
      <c r="L28" s="175"/>
      <c r="M28" s="41"/>
      <c r="N28" s="41"/>
      <c r="O28" s="41"/>
      <c r="P28" s="41"/>
      <c r="Q28" s="42">
        <f t="shared" si="1"/>
        <v>0</v>
      </c>
      <c r="R28" s="42">
        <f t="shared" si="0"/>
        <v>0</v>
      </c>
      <c r="S28" s="41">
        <f t="shared" si="2"/>
        <v>30</v>
      </c>
      <c r="T28" s="256"/>
      <c r="U28" s="256"/>
      <c r="V28" s="5">
        <v>22</v>
      </c>
      <c r="W28" s="104"/>
    </row>
    <row r="29" spans="1:23" ht="24.75" customHeight="1">
      <c r="A29" s="5">
        <v>23</v>
      </c>
      <c r="B29" s="41"/>
      <c r="C29" s="175"/>
      <c r="D29" s="175"/>
      <c r="E29" s="175"/>
      <c r="F29" s="175"/>
      <c r="G29" s="175"/>
      <c r="H29" s="175"/>
      <c r="I29" s="175"/>
      <c r="J29" s="175"/>
      <c r="K29" s="175"/>
      <c r="L29" s="175"/>
      <c r="M29" s="41"/>
      <c r="N29" s="41"/>
      <c r="O29" s="41"/>
      <c r="P29" s="41"/>
      <c r="Q29" s="42">
        <f t="shared" si="1"/>
        <v>0</v>
      </c>
      <c r="R29" s="42">
        <f t="shared" si="0"/>
        <v>0</v>
      </c>
      <c r="S29" s="41">
        <f t="shared" si="2"/>
        <v>30</v>
      </c>
      <c r="T29" s="256"/>
      <c r="U29" s="256"/>
      <c r="V29" s="5">
        <v>23</v>
      </c>
      <c r="W29" s="104"/>
    </row>
    <row r="30" spans="1:23" ht="24.75" customHeight="1">
      <c r="A30" s="5">
        <v>24</v>
      </c>
      <c r="B30" s="41"/>
      <c r="C30" s="175"/>
      <c r="D30" s="175"/>
      <c r="E30" s="175"/>
      <c r="F30" s="175"/>
      <c r="G30" s="175"/>
      <c r="H30" s="175"/>
      <c r="I30" s="175"/>
      <c r="J30" s="175"/>
      <c r="K30" s="175"/>
      <c r="L30" s="175"/>
      <c r="M30" s="41"/>
      <c r="N30" s="41"/>
      <c r="O30" s="41"/>
      <c r="P30" s="41"/>
      <c r="Q30" s="42">
        <f t="shared" si="1"/>
        <v>0</v>
      </c>
      <c r="R30" s="42">
        <f t="shared" si="0"/>
        <v>0</v>
      </c>
      <c r="S30" s="41">
        <f t="shared" si="2"/>
        <v>30</v>
      </c>
      <c r="T30" s="256"/>
      <c r="U30" s="256"/>
      <c r="V30" s="5">
        <v>24</v>
      </c>
      <c r="W30" s="104"/>
    </row>
    <row r="31" spans="1:23" ht="24.75" customHeight="1">
      <c r="A31" s="5">
        <v>25</v>
      </c>
      <c r="B31" s="41"/>
      <c r="C31" s="175"/>
      <c r="D31" s="175"/>
      <c r="E31" s="175"/>
      <c r="F31" s="175"/>
      <c r="G31" s="175"/>
      <c r="H31" s="175"/>
      <c r="I31" s="175"/>
      <c r="J31" s="175"/>
      <c r="K31" s="175"/>
      <c r="L31" s="175"/>
      <c r="M31" s="41"/>
      <c r="N31" s="41"/>
      <c r="O31" s="41"/>
      <c r="P31" s="41"/>
      <c r="Q31" s="42">
        <f t="shared" si="1"/>
        <v>0</v>
      </c>
      <c r="R31" s="42">
        <f t="shared" si="0"/>
        <v>0</v>
      </c>
      <c r="S31" s="41">
        <f t="shared" si="2"/>
        <v>30</v>
      </c>
      <c r="T31" s="256"/>
      <c r="U31" s="256"/>
      <c r="V31" s="5">
        <v>25</v>
      </c>
      <c r="W31" s="104"/>
    </row>
    <row r="32" spans="1:23" ht="24.75" customHeight="1">
      <c r="A32" s="5">
        <v>26</v>
      </c>
      <c r="B32" s="41"/>
      <c r="C32" s="175"/>
      <c r="D32" s="175"/>
      <c r="E32" s="175"/>
      <c r="F32" s="175"/>
      <c r="G32" s="175"/>
      <c r="H32" s="175"/>
      <c r="I32" s="175"/>
      <c r="J32" s="175"/>
      <c r="K32" s="175"/>
      <c r="L32" s="175"/>
      <c r="M32" s="41"/>
      <c r="N32" s="41"/>
      <c r="O32" s="41"/>
      <c r="P32" s="41"/>
      <c r="Q32" s="42">
        <f t="shared" si="1"/>
        <v>0</v>
      </c>
      <c r="R32" s="42">
        <f t="shared" si="0"/>
        <v>0</v>
      </c>
      <c r="S32" s="41">
        <f t="shared" si="2"/>
        <v>30</v>
      </c>
      <c r="T32" s="256"/>
      <c r="U32" s="256"/>
      <c r="V32" s="5">
        <v>26</v>
      </c>
      <c r="W32" s="104"/>
    </row>
    <row r="33" spans="1:23" ht="24.75" customHeight="1">
      <c r="A33" s="5">
        <v>27</v>
      </c>
      <c r="B33" s="41"/>
      <c r="C33" s="175"/>
      <c r="D33" s="175"/>
      <c r="E33" s="175"/>
      <c r="F33" s="175"/>
      <c r="G33" s="175"/>
      <c r="H33" s="175"/>
      <c r="I33" s="175"/>
      <c r="J33" s="175"/>
      <c r="K33" s="175"/>
      <c r="L33" s="175"/>
      <c r="M33" s="41"/>
      <c r="N33" s="41"/>
      <c r="O33" s="41">
        <v>6</v>
      </c>
      <c r="P33" s="41"/>
      <c r="Q33" s="42">
        <f t="shared" si="1"/>
        <v>0</v>
      </c>
      <c r="R33" s="42">
        <f t="shared" si="0"/>
        <v>0</v>
      </c>
      <c r="S33" s="41">
        <f t="shared" si="2"/>
        <v>30</v>
      </c>
      <c r="T33" s="256"/>
      <c r="U33" s="256"/>
      <c r="V33" s="5">
        <v>27</v>
      </c>
      <c r="W33" s="104"/>
    </row>
    <row r="34" spans="1:23" ht="24.75" customHeight="1">
      <c r="A34" s="5">
        <v>28</v>
      </c>
      <c r="B34" s="41"/>
      <c r="C34" s="175"/>
      <c r="D34" s="175"/>
      <c r="E34" s="175"/>
      <c r="F34" s="175"/>
      <c r="G34" s="175"/>
      <c r="H34" s="175"/>
      <c r="I34" s="175"/>
      <c r="J34" s="175"/>
      <c r="K34" s="175"/>
      <c r="L34" s="175"/>
      <c r="M34" s="41"/>
      <c r="N34" s="41"/>
      <c r="O34" s="41"/>
      <c r="P34" s="41"/>
      <c r="Q34" s="42">
        <f t="shared" si="1"/>
        <v>0</v>
      </c>
      <c r="R34" s="42">
        <f t="shared" si="0"/>
        <v>0</v>
      </c>
      <c r="S34" s="41">
        <f t="shared" si="2"/>
        <v>30</v>
      </c>
      <c r="T34" s="256"/>
      <c r="U34" s="256"/>
      <c r="V34" s="5">
        <v>28</v>
      </c>
      <c r="W34" s="104"/>
    </row>
    <row r="35" spans="1:23" ht="24.75" customHeight="1">
      <c r="A35" s="5">
        <v>29</v>
      </c>
      <c r="B35" s="41"/>
      <c r="C35" s="175"/>
      <c r="D35" s="175"/>
      <c r="E35" s="175"/>
      <c r="F35" s="175"/>
      <c r="G35" s="175"/>
      <c r="H35" s="175"/>
      <c r="I35" s="175"/>
      <c r="J35" s="175"/>
      <c r="K35" s="175"/>
      <c r="L35" s="175"/>
      <c r="M35" s="41"/>
      <c r="N35" s="41"/>
      <c r="O35" s="41">
        <v>6</v>
      </c>
      <c r="P35" s="41"/>
      <c r="Q35" s="42">
        <f t="shared" si="1"/>
        <v>0</v>
      </c>
      <c r="R35" s="42">
        <f t="shared" si="0"/>
        <v>0</v>
      </c>
      <c r="S35" s="41">
        <f t="shared" si="2"/>
        <v>30</v>
      </c>
      <c r="T35" s="256"/>
      <c r="U35" s="256"/>
      <c r="V35" s="5">
        <v>29</v>
      </c>
      <c r="W35" s="104"/>
    </row>
    <row r="36" spans="1:23" ht="24.75" customHeight="1">
      <c r="A36" s="5">
        <v>30</v>
      </c>
      <c r="B36" s="41"/>
      <c r="C36" s="175"/>
      <c r="D36" s="175"/>
      <c r="E36" s="175"/>
      <c r="F36" s="175"/>
      <c r="G36" s="175"/>
      <c r="H36" s="175"/>
      <c r="I36" s="175"/>
      <c r="J36" s="175"/>
      <c r="K36" s="175"/>
      <c r="L36" s="175"/>
      <c r="M36" s="41"/>
      <c r="N36" s="41"/>
      <c r="O36" s="41"/>
      <c r="P36" s="41"/>
      <c r="Q36" s="42">
        <f t="shared" si="1"/>
        <v>0</v>
      </c>
      <c r="R36" s="42">
        <f t="shared" si="0"/>
        <v>0</v>
      </c>
      <c r="S36" s="41">
        <f t="shared" si="2"/>
        <v>30</v>
      </c>
      <c r="T36" s="256"/>
      <c r="U36" s="256"/>
      <c r="V36" s="5">
        <v>30</v>
      </c>
      <c r="W36" s="104"/>
    </row>
    <row r="37" spans="1:23" ht="24.75" customHeight="1">
      <c r="A37" s="5">
        <v>31</v>
      </c>
      <c r="B37" s="41"/>
      <c r="C37" s="175"/>
      <c r="D37" s="175"/>
      <c r="E37" s="175"/>
      <c r="F37" s="175"/>
      <c r="G37" s="175"/>
      <c r="H37" s="175"/>
      <c r="I37" s="175"/>
      <c r="J37" s="175"/>
      <c r="K37" s="175"/>
      <c r="L37" s="175"/>
      <c r="M37" s="41"/>
      <c r="N37" s="41"/>
      <c r="O37" s="41"/>
      <c r="P37" s="41"/>
      <c r="Q37" s="42">
        <f t="shared" si="1"/>
        <v>0</v>
      </c>
      <c r="R37" s="42">
        <f t="shared" si="0"/>
        <v>0</v>
      </c>
      <c r="S37" s="41">
        <f t="shared" si="2"/>
        <v>30</v>
      </c>
      <c r="T37" s="256"/>
      <c r="U37" s="256"/>
      <c r="V37" s="5">
        <v>31</v>
      </c>
      <c r="W37" s="104"/>
    </row>
    <row r="38" spans="1:23" ht="24.75" customHeight="1">
      <c r="A38" s="5">
        <v>32</v>
      </c>
      <c r="B38" s="41"/>
      <c r="C38" s="175"/>
      <c r="D38" s="175"/>
      <c r="E38" s="175"/>
      <c r="F38" s="175"/>
      <c r="G38" s="175"/>
      <c r="H38" s="175"/>
      <c r="I38" s="175"/>
      <c r="J38" s="175"/>
      <c r="K38" s="175"/>
      <c r="L38" s="175"/>
      <c r="M38" s="41"/>
      <c r="N38" s="41"/>
      <c r="O38" s="41"/>
      <c r="P38" s="41"/>
      <c r="Q38" s="42">
        <f t="shared" si="1"/>
        <v>0</v>
      </c>
      <c r="R38" s="42">
        <f t="shared" si="0"/>
        <v>0</v>
      </c>
      <c r="S38" s="41">
        <f t="shared" si="2"/>
        <v>30</v>
      </c>
      <c r="T38" s="256"/>
      <c r="U38" s="256"/>
      <c r="V38" s="5">
        <v>32</v>
      </c>
      <c r="W38" s="104"/>
    </row>
    <row r="39" spans="1:23" ht="24.75" customHeight="1">
      <c r="A39" s="5">
        <v>33</v>
      </c>
      <c r="B39" s="41"/>
      <c r="C39" s="175"/>
      <c r="D39" s="175"/>
      <c r="E39" s="175"/>
      <c r="F39" s="175"/>
      <c r="G39" s="175"/>
      <c r="H39" s="175"/>
      <c r="I39" s="175"/>
      <c r="J39" s="175"/>
      <c r="K39" s="175"/>
      <c r="L39" s="175"/>
      <c r="M39" s="41"/>
      <c r="N39" s="41"/>
      <c r="O39" s="41"/>
      <c r="P39" s="41"/>
      <c r="Q39" s="42">
        <f t="shared" si="1"/>
        <v>0</v>
      </c>
      <c r="R39" s="42">
        <f t="shared" ref="R39:R65" si="3">COUNTIF(B39:P39,"P")*1.5</f>
        <v>0</v>
      </c>
      <c r="S39" s="41">
        <f t="shared" si="2"/>
        <v>30</v>
      </c>
      <c r="T39" s="256"/>
      <c r="U39" s="258"/>
      <c r="V39" s="5">
        <v>33</v>
      </c>
      <c r="W39" s="104"/>
    </row>
    <row r="40" spans="1:23" ht="24.75" customHeight="1">
      <c r="A40" s="5">
        <v>34</v>
      </c>
      <c r="B40" s="41"/>
      <c r="C40" s="175"/>
      <c r="D40" s="175"/>
      <c r="E40" s="175"/>
      <c r="F40" s="175"/>
      <c r="G40" s="175"/>
      <c r="H40" s="175"/>
      <c r="I40" s="175"/>
      <c r="J40" s="175"/>
      <c r="K40" s="175"/>
      <c r="L40" s="175"/>
      <c r="M40" s="41"/>
      <c r="N40" s="41"/>
      <c r="O40" s="41"/>
      <c r="P40" s="41"/>
      <c r="Q40" s="42">
        <f t="shared" si="1"/>
        <v>0</v>
      </c>
      <c r="R40" s="42">
        <f t="shared" si="3"/>
        <v>0</v>
      </c>
      <c r="S40" s="41">
        <f t="shared" si="2"/>
        <v>30</v>
      </c>
      <c r="T40" s="256"/>
      <c r="U40" s="258"/>
      <c r="V40" s="5">
        <v>34</v>
      </c>
      <c r="W40" s="104"/>
    </row>
    <row r="41" spans="1:23" ht="24.75" customHeight="1">
      <c r="A41" s="5">
        <v>35</v>
      </c>
      <c r="B41" s="41"/>
      <c r="C41" s="175"/>
      <c r="D41" s="175"/>
      <c r="E41" s="175"/>
      <c r="F41" s="175"/>
      <c r="G41" s="175"/>
      <c r="H41" s="175"/>
      <c r="I41" s="175"/>
      <c r="J41" s="175"/>
      <c r="K41" s="175"/>
      <c r="L41" s="175"/>
      <c r="M41" s="41"/>
      <c r="N41" s="41"/>
      <c r="O41" s="41"/>
      <c r="P41" s="41"/>
      <c r="Q41" s="42">
        <f t="shared" si="1"/>
        <v>0</v>
      </c>
      <c r="R41" s="42">
        <f t="shared" si="3"/>
        <v>0</v>
      </c>
      <c r="S41" s="41">
        <f t="shared" si="2"/>
        <v>30</v>
      </c>
      <c r="T41" s="256"/>
      <c r="U41" s="256"/>
      <c r="V41" s="5">
        <v>35</v>
      </c>
      <c r="W41" s="104"/>
    </row>
    <row r="42" spans="1:23" s="163" customFormat="1" ht="24.75" customHeight="1">
      <c r="A42" s="198">
        <v>36</v>
      </c>
      <c r="B42" s="175"/>
      <c r="C42" s="175"/>
      <c r="D42" s="175"/>
      <c r="E42" s="175"/>
      <c r="F42" s="175"/>
      <c r="G42" s="175"/>
      <c r="H42" s="175"/>
      <c r="I42" s="175"/>
      <c r="J42" s="175"/>
      <c r="K42" s="175"/>
      <c r="L42" s="175"/>
      <c r="M42" s="175"/>
      <c r="N42" s="175"/>
      <c r="O42" s="175"/>
      <c r="P42" s="175"/>
      <c r="Q42" s="42">
        <f t="shared" si="1"/>
        <v>0</v>
      </c>
      <c r="R42" s="174">
        <f t="shared" si="3"/>
        <v>0</v>
      </c>
      <c r="S42" s="41">
        <f t="shared" si="2"/>
        <v>30</v>
      </c>
      <c r="T42" s="256"/>
      <c r="U42" s="256"/>
      <c r="V42" s="198">
        <v>36</v>
      </c>
      <c r="W42" s="199"/>
    </row>
    <row r="43" spans="1:23" ht="24.75" customHeight="1">
      <c r="A43" s="5">
        <v>37</v>
      </c>
      <c r="B43" s="41"/>
      <c r="C43" s="175"/>
      <c r="D43" s="175"/>
      <c r="E43" s="175"/>
      <c r="F43" s="175"/>
      <c r="G43" s="175"/>
      <c r="H43" s="175"/>
      <c r="I43" s="201"/>
      <c r="J43" s="175"/>
      <c r="K43" s="175"/>
      <c r="L43" s="175"/>
      <c r="M43" s="41"/>
      <c r="N43" s="41"/>
      <c r="O43" s="41"/>
      <c r="P43" s="41"/>
      <c r="Q43" s="42">
        <f t="shared" si="1"/>
        <v>0</v>
      </c>
      <c r="R43" s="42">
        <f t="shared" si="3"/>
        <v>0</v>
      </c>
      <c r="S43" s="41">
        <f t="shared" si="2"/>
        <v>30</v>
      </c>
      <c r="T43" s="256"/>
      <c r="U43" s="256"/>
      <c r="V43" s="5">
        <v>37</v>
      </c>
      <c r="W43" s="104"/>
    </row>
    <row r="44" spans="1:23" ht="24.75" customHeight="1">
      <c r="A44" s="5">
        <v>38</v>
      </c>
      <c r="B44" s="41"/>
      <c r="C44" s="175"/>
      <c r="D44" s="175"/>
      <c r="E44" s="175"/>
      <c r="F44" s="175"/>
      <c r="G44" s="175"/>
      <c r="H44" s="175"/>
      <c r="I44" s="175"/>
      <c r="J44" s="175"/>
      <c r="K44" s="175"/>
      <c r="L44" s="175"/>
      <c r="M44" s="41"/>
      <c r="N44" s="41"/>
      <c r="O44" s="41"/>
      <c r="P44" s="41"/>
      <c r="Q44" s="42">
        <f t="shared" si="1"/>
        <v>0</v>
      </c>
      <c r="R44" s="42">
        <f t="shared" si="3"/>
        <v>0</v>
      </c>
      <c r="S44" s="41">
        <f t="shared" si="2"/>
        <v>30</v>
      </c>
      <c r="T44" s="256"/>
      <c r="U44" s="256"/>
      <c r="V44" s="5">
        <v>38</v>
      </c>
      <c r="W44" s="104"/>
    </row>
    <row r="45" spans="1:23" ht="24.75" customHeight="1">
      <c r="A45" s="5">
        <v>39</v>
      </c>
      <c r="B45" s="41"/>
      <c r="C45" s="175"/>
      <c r="D45" s="175"/>
      <c r="E45" s="175"/>
      <c r="F45" s="175"/>
      <c r="G45" s="175"/>
      <c r="H45" s="175"/>
      <c r="I45" s="175"/>
      <c r="J45" s="175"/>
      <c r="K45" s="175"/>
      <c r="L45" s="175"/>
      <c r="M45" s="41"/>
      <c r="N45" s="41"/>
      <c r="O45" s="41"/>
      <c r="P45" s="41"/>
      <c r="Q45" s="42">
        <f t="shared" si="1"/>
        <v>0</v>
      </c>
      <c r="R45" s="42">
        <f t="shared" si="3"/>
        <v>0</v>
      </c>
      <c r="S45" s="41">
        <f t="shared" si="2"/>
        <v>30</v>
      </c>
      <c r="T45" s="256"/>
      <c r="U45" s="256"/>
      <c r="V45" s="5">
        <v>39</v>
      </c>
      <c r="W45" s="104"/>
    </row>
    <row r="46" spans="1:23" ht="24.75" customHeight="1">
      <c r="A46" s="5">
        <v>40</v>
      </c>
      <c r="B46" s="41"/>
      <c r="C46" s="175"/>
      <c r="D46" s="175"/>
      <c r="E46" s="175"/>
      <c r="F46" s="175"/>
      <c r="G46" s="175"/>
      <c r="H46" s="175"/>
      <c r="I46" s="175"/>
      <c r="J46" s="175"/>
      <c r="K46" s="175"/>
      <c r="L46" s="175"/>
      <c r="M46" s="41"/>
      <c r="N46" s="41"/>
      <c r="O46" s="41"/>
      <c r="P46" s="41"/>
      <c r="Q46" s="42">
        <f t="shared" si="1"/>
        <v>0</v>
      </c>
      <c r="R46" s="42">
        <f t="shared" si="3"/>
        <v>0</v>
      </c>
      <c r="S46" s="41">
        <f t="shared" si="2"/>
        <v>30</v>
      </c>
      <c r="T46" s="256"/>
      <c r="U46" s="256"/>
      <c r="V46" s="5">
        <v>40</v>
      </c>
      <c r="W46" s="104"/>
    </row>
    <row r="47" spans="1:23" ht="24.75" customHeight="1">
      <c r="A47" s="5">
        <v>41</v>
      </c>
      <c r="B47" s="41"/>
      <c r="C47" s="175"/>
      <c r="D47" s="175"/>
      <c r="E47" s="175"/>
      <c r="F47" s="175"/>
      <c r="G47" s="175"/>
      <c r="H47" s="175"/>
      <c r="I47" s="175"/>
      <c r="J47" s="175"/>
      <c r="K47" s="175"/>
      <c r="L47" s="175"/>
      <c r="M47" s="41"/>
      <c r="N47" s="41"/>
      <c r="O47" s="41"/>
      <c r="P47" s="41"/>
      <c r="Q47" s="42">
        <f t="shared" si="1"/>
        <v>0</v>
      </c>
      <c r="R47" s="42">
        <f t="shared" si="3"/>
        <v>0</v>
      </c>
      <c r="S47" s="41">
        <f t="shared" si="2"/>
        <v>30</v>
      </c>
      <c r="T47" s="256"/>
      <c r="U47" s="256"/>
      <c r="V47" s="5">
        <v>41</v>
      </c>
      <c r="W47" s="104"/>
    </row>
    <row r="48" spans="1:23" ht="24.75" customHeight="1">
      <c r="A48" s="5">
        <v>42</v>
      </c>
      <c r="B48" s="41"/>
      <c r="C48" s="175"/>
      <c r="D48" s="175"/>
      <c r="E48" s="175"/>
      <c r="F48" s="175"/>
      <c r="G48" s="175"/>
      <c r="H48" s="175"/>
      <c r="I48" s="175"/>
      <c r="J48" s="175"/>
      <c r="K48" s="175"/>
      <c r="L48" s="175"/>
      <c r="M48" s="41"/>
      <c r="N48" s="41"/>
      <c r="O48" s="41"/>
      <c r="P48" s="41"/>
      <c r="Q48" s="42">
        <f t="shared" ref="Q48:Q65" si="4">COUNTIF(B48:P48,"K")*3+COUNTIF(B48:P48,"&gt;=15")+COUNTIF(B48:P48,"BT")*10</f>
        <v>0</v>
      </c>
      <c r="R48" s="42">
        <f t="shared" si="3"/>
        <v>0</v>
      </c>
      <c r="S48" s="41"/>
      <c r="T48" s="196"/>
      <c r="U48" s="197"/>
      <c r="V48" s="5">
        <v>42</v>
      </c>
      <c r="W48" s="104"/>
    </row>
    <row r="49" spans="1:25" ht="24.75" customHeight="1">
      <c r="A49" s="5">
        <v>43</v>
      </c>
      <c r="B49" s="41"/>
      <c r="C49" s="175"/>
      <c r="D49" s="175"/>
      <c r="E49" s="175"/>
      <c r="F49" s="175"/>
      <c r="G49" s="175"/>
      <c r="H49" s="175"/>
      <c r="I49" s="175"/>
      <c r="J49" s="175"/>
      <c r="K49" s="175"/>
      <c r="L49" s="175"/>
      <c r="M49" s="41"/>
      <c r="N49" s="41"/>
      <c r="O49" s="41"/>
      <c r="P49" s="41"/>
      <c r="Q49" s="42">
        <f t="shared" si="4"/>
        <v>0</v>
      </c>
      <c r="R49" s="42">
        <f t="shared" si="3"/>
        <v>0</v>
      </c>
      <c r="S49" s="41"/>
      <c r="T49" s="192"/>
      <c r="U49" s="193"/>
      <c r="V49" s="5">
        <v>43</v>
      </c>
      <c r="W49" s="104"/>
    </row>
    <row r="50" spans="1:25" ht="24.75" customHeight="1">
      <c r="A50" s="5">
        <v>44</v>
      </c>
      <c r="B50" s="41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41"/>
      <c r="N50" s="41"/>
      <c r="O50" s="41"/>
      <c r="P50" s="41"/>
      <c r="Q50" s="42">
        <f t="shared" si="4"/>
        <v>0</v>
      </c>
      <c r="R50" s="42">
        <f t="shared" si="3"/>
        <v>0</v>
      </c>
      <c r="S50" s="41"/>
      <c r="T50" s="196"/>
      <c r="U50" s="197"/>
      <c r="V50" s="5">
        <v>44</v>
      </c>
      <c r="W50" s="104"/>
    </row>
    <row r="51" spans="1:25" ht="24.75" customHeight="1">
      <c r="A51" s="5">
        <v>45</v>
      </c>
      <c r="B51" s="41"/>
      <c r="C51" s="41"/>
      <c r="D51" s="41"/>
      <c r="E51" s="41"/>
      <c r="F51" s="41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2">
        <f t="shared" si="4"/>
        <v>0</v>
      </c>
      <c r="R51" s="42">
        <f t="shared" si="3"/>
        <v>0</v>
      </c>
      <c r="S51" s="41"/>
      <c r="T51" s="192"/>
      <c r="U51" s="193"/>
      <c r="V51" s="5">
        <v>45</v>
      </c>
      <c r="W51" s="104"/>
    </row>
    <row r="52" spans="1:25" ht="24.75" customHeight="1">
      <c r="A52" s="5">
        <v>46</v>
      </c>
      <c r="B52" s="41"/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2">
        <f t="shared" si="4"/>
        <v>0</v>
      </c>
      <c r="R52" s="42">
        <f t="shared" si="3"/>
        <v>0</v>
      </c>
      <c r="S52" s="41"/>
      <c r="T52" s="196"/>
      <c r="U52" s="197"/>
      <c r="V52" s="5">
        <v>46</v>
      </c>
      <c r="W52" s="104"/>
    </row>
    <row r="53" spans="1:25" ht="24.75" customHeight="1">
      <c r="A53" s="5">
        <v>47</v>
      </c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2">
        <f t="shared" si="4"/>
        <v>0</v>
      </c>
      <c r="R53" s="42">
        <f t="shared" si="3"/>
        <v>0</v>
      </c>
      <c r="S53" s="41"/>
      <c r="T53" s="192"/>
      <c r="U53" s="193"/>
      <c r="V53" s="5">
        <v>47</v>
      </c>
      <c r="W53" s="104"/>
    </row>
    <row r="54" spans="1:25" ht="24.75" customHeight="1">
      <c r="A54" s="5">
        <v>48</v>
      </c>
      <c r="B54" s="41"/>
      <c r="C54" s="41"/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2">
        <f t="shared" si="4"/>
        <v>0</v>
      </c>
      <c r="R54" s="42">
        <f t="shared" si="3"/>
        <v>0</v>
      </c>
      <c r="S54" s="41"/>
      <c r="T54" s="196"/>
      <c r="U54" s="197"/>
      <c r="V54" s="5">
        <v>48</v>
      </c>
      <c r="W54" s="104"/>
    </row>
    <row r="55" spans="1:25" ht="24.75" customHeight="1">
      <c r="A55" s="5">
        <v>49</v>
      </c>
      <c r="B55" s="41"/>
      <c r="C55" s="41"/>
      <c r="D55" s="41"/>
      <c r="E55" s="41"/>
      <c r="F55" s="200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2">
        <f t="shared" si="4"/>
        <v>0</v>
      </c>
      <c r="R55" s="42">
        <f t="shared" si="3"/>
        <v>0</v>
      </c>
      <c r="S55" s="156"/>
      <c r="T55" s="192"/>
      <c r="U55" s="193"/>
      <c r="V55" s="5">
        <v>49</v>
      </c>
      <c r="W55" s="104"/>
    </row>
    <row r="56" spans="1:25" ht="24.75" customHeight="1">
      <c r="A56" s="5">
        <v>50</v>
      </c>
      <c r="B56" s="41"/>
      <c r="C56" s="202"/>
      <c r="D56" s="202"/>
      <c r="E56" s="202"/>
      <c r="F56" s="202"/>
      <c r="G56" s="202"/>
      <c r="H56" s="41"/>
      <c r="I56" s="200"/>
      <c r="J56" s="41"/>
      <c r="K56" s="41"/>
      <c r="L56" s="41"/>
      <c r="M56" s="41"/>
      <c r="N56" s="41"/>
      <c r="O56" s="41"/>
      <c r="P56" s="41"/>
      <c r="Q56" s="42">
        <f t="shared" si="4"/>
        <v>0</v>
      </c>
      <c r="R56" s="42">
        <f t="shared" si="3"/>
        <v>0</v>
      </c>
      <c r="S56" s="41"/>
      <c r="T56" s="196"/>
      <c r="U56" s="197"/>
      <c r="V56" s="5">
        <v>50</v>
      </c>
      <c r="W56" s="104"/>
    </row>
    <row r="57" spans="1:25" ht="24.75" customHeight="1">
      <c r="A57" s="5">
        <v>51</v>
      </c>
      <c r="B57" s="41"/>
      <c r="C57" s="41"/>
      <c r="D57" s="41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2">
        <f t="shared" si="4"/>
        <v>0</v>
      </c>
      <c r="R57" s="42">
        <f t="shared" si="3"/>
        <v>0</v>
      </c>
      <c r="S57" s="41"/>
      <c r="T57" s="192"/>
      <c r="U57" s="193"/>
      <c r="V57" s="5">
        <v>51</v>
      </c>
      <c r="W57" s="104"/>
    </row>
    <row r="58" spans="1:25" s="163" customFormat="1" ht="24.75" customHeight="1">
      <c r="A58" s="198">
        <v>52</v>
      </c>
      <c r="B58" s="175"/>
      <c r="C58" s="175"/>
      <c r="D58" s="201"/>
      <c r="E58" s="175"/>
      <c r="F58" s="175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4">
        <f t="shared" si="4"/>
        <v>0</v>
      </c>
      <c r="R58" s="174">
        <f t="shared" si="3"/>
        <v>0</v>
      </c>
      <c r="S58" s="175"/>
      <c r="T58" s="196"/>
      <c r="U58" s="197"/>
      <c r="V58" s="198">
        <v>52</v>
      </c>
      <c r="W58" s="199"/>
    </row>
    <row r="59" spans="1:25" ht="24.75" customHeight="1">
      <c r="A59" s="5">
        <v>53</v>
      </c>
      <c r="B59" s="41"/>
      <c r="C59" s="41"/>
      <c r="D59" s="200"/>
      <c r="E59" s="200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2">
        <f t="shared" si="4"/>
        <v>0</v>
      </c>
      <c r="R59" s="42">
        <f t="shared" si="3"/>
        <v>0</v>
      </c>
      <c r="S59" s="41"/>
      <c r="T59" s="194"/>
      <c r="U59" s="195"/>
      <c r="V59" s="5">
        <v>53</v>
      </c>
      <c r="W59" s="104"/>
    </row>
    <row r="60" spans="1:25" ht="24.75" customHeight="1">
      <c r="A60" s="5">
        <v>54</v>
      </c>
      <c r="B60" s="41"/>
      <c r="C60" s="41"/>
      <c r="D60" s="41"/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2">
        <f t="shared" si="4"/>
        <v>0</v>
      </c>
      <c r="R60" s="42">
        <f t="shared" si="3"/>
        <v>0</v>
      </c>
      <c r="S60" s="41"/>
      <c r="T60" s="160"/>
      <c r="U60" s="161"/>
      <c r="V60" s="5">
        <v>54</v>
      </c>
      <c r="W60" s="104"/>
      <c r="X60" t="s">
        <v>400</v>
      </c>
      <c r="Y60" t="s">
        <v>401</v>
      </c>
    </row>
    <row r="61" spans="1:25" ht="24.75" customHeight="1">
      <c r="A61" s="5">
        <v>55</v>
      </c>
      <c r="B61" s="41"/>
      <c r="C61" s="41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2">
        <f t="shared" si="4"/>
        <v>0</v>
      </c>
      <c r="R61" s="42">
        <f t="shared" si="3"/>
        <v>0</v>
      </c>
      <c r="S61" s="41"/>
      <c r="T61" s="160"/>
      <c r="U61" s="161"/>
      <c r="V61" s="5">
        <v>55</v>
      </c>
      <c r="W61" s="104"/>
    </row>
    <row r="62" spans="1:25" ht="24.75" customHeight="1">
      <c r="A62" s="5">
        <v>56</v>
      </c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2">
        <f t="shared" si="4"/>
        <v>0</v>
      </c>
      <c r="R62" s="42">
        <f t="shared" si="3"/>
        <v>0</v>
      </c>
      <c r="S62" s="41"/>
      <c r="T62" s="160"/>
      <c r="U62" s="161"/>
      <c r="V62" s="5">
        <v>56</v>
      </c>
      <c r="W62" s="104"/>
    </row>
    <row r="63" spans="1:25" ht="24.75" customHeight="1">
      <c r="A63" s="5">
        <v>57</v>
      </c>
      <c r="B63" s="41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2">
        <f t="shared" si="4"/>
        <v>0</v>
      </c>
      <c r="R63" s="42">
        <f t="shared" si="3"/>
        <v>0</v>
      </c>
      <c r="S63" s="41"/>
      <c r="T63" s="160"/>
      <c r="U63" s="161"/>
      <c r="V63" s="5">
        <v>57</v>
      </c>
      <c r="W63" s="104"/>
    </row>
    <row r="64" spans="1:25" ht="24.75" customHeight="1">
      <c r="A64" s="5">
        <v>58</v>
      </c>
      <c r="B64" s="41"/>
      <c r="C64" s="41"/>
      <c r="D64" s="41"/>
      <c r="E64" s="41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2">
        <f t="shared" si="4"/>
        <v>0</v>
      </c>
      <c r="R64" s="42">
        <f t="shared" si="3"/>
        <v>0</v>
      </c>
      <c r="T64" s="160"/>
      <c r="U64" s="161"/>
      <c r="V64" s="5">
        <v>58</v>
      </c>
    </row>
    <row r="65" spans="1:22" ht="24.75" customHeight="1">
      <c r="A65" s="5">
        <v>59</v>
      </c>
      <c r="B65" s="41"/>
      <c r="C65" s="41"/>
      <c r="D65" s="41"/>
      <c r="E65" s="41"/>
      <c r="F65" s="41"/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2">
        <f t="shared" si="4"/>
        <v>0</v>
      </c>
      <c r="R65" s="42">
        <f t="shared" si="3"/>
        <v>0</v>
      </c>
      <c r="T65" s="160"/>
      <c r="U65" s="161"/>
      <c r="V65" s="5">
        <v>59</v>
      </c>
    </row>
    <row r="66" spans="1:22" ht="24.75" customHeight="1">
      <c r="A66" s="5">
        <v>60</v>
      </c>
      <c r="B66" s="41"/>
      <c r="C66" s="41"/>
      <c r="D66" s="41"/>
      <c r="E66" s="41"/>
      <c r="F66" s="41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2"/>
      <c r="R66" s="42"/>
    </row>
  </sheetData>
  <mergeCells count="4">
    <mergeCell ref="A5:A6"/>
    <mergeCell ref="B5:P5"/>
    <mergeCell ref="Q5:R5"/>
    <mergeCell ref="A1:R4"/>
  </mergeCells>
  <phoneticPr fontId="12" type="noConversion"/>
  <conditionalFormatting sqref="T48:U59">
    <cfRule type="cellIs" dxfId="6" priority="3" stopIfTrue="1" operator="equal">
      <formula>0</formula>
    </cfRule>
  </conditionalFormatting>
  <conditionalFormatting sqref="T23:U47">
    <cfRule type="expression" dxfId="5" priority="2" stopIfTrue="1">
      <formula>IF(MOD($A23,2)=0,TRUE,FALSE)</formula>
    </cfRule>
  </conditionalFormatting>
  <conditionalFormatting sqref="T7:U22">
    <cfRule type="cellIs" dxfId="4" priority="1" stopIfTrue="1" operator="equal">
      <formula>0</formula>
    </cfRule>
  </conditionalFormatting>
  <pageMargins left="0.63" right="0.2" top="0.25" bottom="0.25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K49"/>
  <sheetViews>
    <sheetView zoomScale="75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X4" sqref="X4"/>
    </sheetView>
  </sheetViews>
  <sheetFormatPr defaultRowHeight="15"/>
  <cols>
    <col min="1" max="1" width="4.875" style="179" customWidth="1"/>
    <col min="2" max="2" width="10.75" style="179" customWidth="1"/>
    <col min="3" max="3" width="14.875" style="179" customWidth="1"/>
    <col min="4" max="4" width="7.625" style="179" customWidth="1"/>
    <col min="5" max="19" width="5.625" style="179" customWidth="1"/>
    <col min="20" max="27" width="5.125" style="179" customWidth="1"/>
    <col min="28" max="16384" width="9" style="179"/>
  </cols>
  <sheetData>
    <row r="1" spans="1:37" ht="20.25">
      <c r="A1" s="162" t="s">
        <v>386</v>
      </c>
      <c r="B1" s="162"/>
      <c r="C1" s="162"/>
      <c r="D1" s="162"/>
      <c r="E1" s="162"/>
      <c r="F1" s="162"/>
      <c r="G1" s="162"/>
      <c r="H1" s="162"/>
      <c r="I1" s="162"/>
    </row>
    <row r="2" spans="1:37" ht="16.5" thickBot="1">
      <c r="A2" s="180"/>
      <c r="E2" s="354">
        <v>2</v>
      </c>
      <c r="F2" s="355"/>
      <c r="G2" s="356"/>
      <c r="H2" s="354">
        <v>3</v>
      </c>
      <c r="I2" s="355"/>
      <c r="J2" s="355"/>
      <c r="K2" s="355"/>
      <c r="L2" s="355"/>
      <c r="M2" s="356"/>
      <c r="N2" s="354">
        <v>4</v>
      </c>
      <c r="O2" s="355"/>
      <c r="P2" s="355"/>
      <c r="Q2" s="356"/>
      <c r="R2" s="354">
        <v>5</v>
      </c>
      <c r="S2" s="356"/>
    </row>
    <row r="3" spans="1:37" s="185" customFormat="1" ht="23.25" customHeight="1">
      <c r="A3" s="164" t="s">
        <v>1</v>
      </c>
      <c r="B3" s="164" t="s">
        <v>2</v>
      </c>
      <c r="C3" s="304" t="s">
        <v>6</v>
      </c>
      <c r="D3" s="357"/>
      <c r="E3" s="165" t="s">
        <v>394</v>
      </c>
      <c r="F3" s="166" t="s">
        <v>393</v>
      </c>
      <c r="G3" s="165" t="s">
        <v>392</v>
      </c>
      <c r="H3" s="165" t="s">
        <v>262</v>
      </c>
      <c r="I3" s="166" t="s">
        <v>394</v>
      </c>
      <c r="J3" s="165" t="s">
        <v>393</v>
      </c>
      <c r="K3" s="165" t="s">
        <v>260</v>
      </c>
      <c r="L3" s="166" t="s">
        <v>392</v>
      </c>
      <c r="M3" s="166" t="s">
        <v>261</v>
      </c>
      <c r="N3" s="166" t="s">
        <v>391</v>
      </c>
      <c r="O3" s="166" t="s">
        <v>389</v>
      </c>
      <c r="P3" s="166" t="s">
        <v>390</v>
      </c>
      <c r="Q3" s="166" t="s">
        <v>261</v>
      </c>
      <c r="R3" s="166"/>
      <c r="S3" s="166"/>
      <c r="T3" s="181" t="s">
        <v>67</v>
      </c>
      <c r="U3" s="182" t="s">
        <v>48</v>
      </c>
      <c r="V3" s="182" t="s">
        <v>49</v>
      </c>
      <c r="W3" s="183" t="s">
        <v>55</v>
      </c>
      <c r="X3" s="184" t="s">
        <v>65</v>
      </c>
      <c r="Y3" s="184">
        <v>4</v>
      </c>
      <c r="Z3" s="184">
        <v>8</v>
      </c>
      <c r="AA3" s="184">
        <v>6</v>
      </c>
      <c r="AC3" s="185" t="s">
        <v>244</v>
      </c>
      <c r="AE3" s="186" t="s">
        <v>46</v>
      </c>
      <c r="AF3" s="185" t="s">
        <v>56</v>
      </c>
    </row>
    <row r="4" spans="1:37" ht="23.1" customHeight="1">
      <c r="A4" s="167">
        <v>1</v>
      </c>
      <c r="B4" s="259" t="s">
        <v>404</v>
      </c>
      <c r="C4" s="260" t="s">
        <v>396</v>
      </c>
      <c r="D4" s="260" t="s">
        <v>405</v>
      </c>
      <c r="E4" s="191">
        <f>T.Nghi!B7</f>
        <v>0</v>
      </c>
      <c r="F4" s="191">
        <f>T.Nghi!C7</f>
        <v>0</v>
      </c>
      <c r="G4" s="191">
        <f>T.Nghi!D7</f>
        <v>0</v>
      </c>
      <c r="H4" s="191">
        <f>T.Nghi!E7</f>
        <v>0</v>
      </c>
      <c r="I4" s="191">
        <f>T.Nghi!F7</f>
        <v>0</v>
      </c>
      <c r="J4" s="191">
        <f>T.Nghi!G7</f>
        <v>0</v>
      </c>
      <c r="K4" s="191">
        <f>T.Nghi!H7</f>
        <v>0</v>
      </c>
      <c r="L4" s="191">
        <f>T.Nghi!I7</f>
        <v>0</v>
      </c>
      <c r="M4" s="191">
        <f>T.Nghi!J7</f>
        <v>0</v>
      </c>
      <c r="N4" s="191">
        <f>T.Nghi!K7</f>
        <v>0</v>
      </c>
      <c r="O4" s="191">
        <f>T.Nghi!L7</f>
        <v>0</v>
      </c>
      <c r="P4" s="191">
        <f>T.Nghi!M7</f>
        <v>0</v>
      </c>
      <c r="Q4" s="191">
        <f>T.Nghi!N7</f>
        <v>0</v>
      </c>
      <c r="R4" s="191">
        <f>T.Nghi!O7</f>
        <v>0</v>
      </c>
      <c r="S4" s="191"/>
      <c r="T4" s="169">
        <f>COUNTIF(E4:S4,"=k")</f>
        <v>0</v>
      </c>
      <c r="U4" s="170">
        <f>COUNTIF(E4:S4,"=p")</f>
        <v>0</v>
      </c>
      <c r="V4" s="171">
        <f>COUNTIF(E4:S4,"&gt;5")+COUNTIF(E4:S4,"&gt;10")+COUNTIF(E4:S4,"&gt;15")</f>
        <v>0</v>
      </c>
      <c r="W4" s="172">
        <f>COUNTIF(E4:S4,"=BT")</f>
        <v>0</v>
      </c>
      <c r="X4" s="173">
        <f>T4*4+U4*2+V4+W4*20</f>
        <v>0</v>
      </c>
      <c r="Y4" s="169">
        <f t="shared" ref="Y4:Y19" si="0">COUNTIF(E4:F4,"=k")*2</f>
        <v>0</v>
      </c>
      <c r="Z4" s="169">
        <f t="shared" ref="Z4:Z19" si="1">COUNTIF(G4:J4,"=k")*2</f>
        <v>0</v>
      </c>
      <c r="AA4" s="169">
        <f t="shared" ref="AA4:AA19" si="2">COUNTIF(K4:M4,"=k")*2</f>
        <v>0</v>
      </c>
      <c r="AB4" s="187">
        <f>ROUND(X4*100/60,1)</f>
        <v>0</v>
      </c>
      <c r="AC4" s="254">
        <f>IF(X4&gt;18,$AC$3,0)</f>
        <v>0</v>
      </c>
      <c r="AD4" s="175"/>
      <c r="AE4" s="186" t="s">
        <v>47</v>
      </c>
      <c r="AF4" s="179" t="s">
        <v>57</v>
      </c>
    </row>
    <row r="5" spans="1:37" ht="23.1" customHeight="1">
      <c r="A5" s="167">
        <v>2</v>
      </c>
      <c r="B5" s="259" t="s">
        <v>406</v>
      </c>
      <c r="C5" s="260" t="s">
        <v>407</v>
      </c>
      <c r="D5" s="260" t="s">
        <v>250</v>
      </c>
      <c r="E5" s="191">
        <f>T.Nghi!B8</f>
        <v>0</v>
      </c>
      <c r="F5" s="191">
        <f>T.Nghi!C8</f>
        <v>0</v>
      </c>
      <c r="G5" s="191">
        <f>T.Nghi!D8</f>
        <v>0</v>
      </c>
      <c r="H5" s="191">
        <f>T.Nghi!E8</f>
        <v>0</v>
      </c>
      <c r="I5" s="191">
        <f>T.Nghi!F8</f>
        <v>0</v>
      </c>
      <c r="J5" s="191">
        <f>T.Nghi!G8</f>
        <v>0</v>
      </c>
      <c r="K5" s="191" t="str">
        <f>T.Nghi!H8</f>
        <v>k</v>
      </c>
      <c r="L5" s="191">
        <f>T.Nghi!I8</f>
        <v>0</v>
      </c>
      <c r="M5" s="191">
        <f>T.Nghi!J8</f>
        <v>0</v>
      </c>
      <c r="N5" s="191">
        <f>T.Nghi!K8</f>
        <v>0</v>
      </c>
      <c r="O5" s="191">
        <f>T.Nghi!L8</f>
        <v>0</v>
      </c>
      <c r="P5" s="191">
        <f>T.Nghi!M8</f>
        <v>0</v>
      </c>
      <c r="Q5" s="191">
        <f>T.Nghi!N8</f>
        <v>0</v>
      </c>
      <c r="R5" s="191">
        <f>T.Nghi!O8</f>
        <v>0</v>
      </c>
      <c r="S5" s="168"/>
      <c r="T5" s="169">
        <f t="shared" ref="T5:T19" si="3">COUNTIF(E5:S5,"=k")</f>
        <v>1</v>
      </c>
      <c r="U5" s="170">
        <f t="shared" ref="U5:U19" si="4">COUNTIF(E5:S5,"=p")</f>
        <v>0</v>
      </c>
      <c r="V5" s="171">
        <f t="shared" ref="V5:V19" si="5">COUNTIF(E5:S5,"&gt;5")+COUNTIF(E5:S5,"&gt;10")+COUNTIF(E5:S5,"&gt;15")</f>
        <v>0</v>
      </c>
      <c r="W5" s="172">
        <f t="shared" ref="W5:W19" si="6">COUNTIF(E5:S5,"=BT")</f>
        <v>0</v>
      </c>
      <c r="X5" s="173">
        <f t="shared" ref="X5:X19" si="7">T5*4+U5*2+V5+W5*20</f>
        <v>4</v>
      </c>
      <c r="Y5" s="169">
        <f t="shared" si="0"/>
        <v>0</v>
      </c>
      <c r="Z5" s="169">
        <f t="shared" si="1"/>
        <v>0</v>
      </c>
      <c r="AA5" s="169">
        <f t="shared" si="2"/>
        <v>2</v>
      </c>
      <c r="AB5" s="187">
        <f t="shared" ref="AB5:AB19" si="8">ROUND(X5*100/60,1)</f>
        <v>6.7</v>
      </c>
      <c r="AC5" s="188">
        <f t="shared" ref="AC5:AC19" si="9">IF(X5&gt;18,$AC$3,0)</f>
        <v>0</v>
      </c>
      <c r="AD5" s="175"/>
      <c r="AE5" s="186" t="s">
        <v>55</v>
      </c>
      <c r="AF5" s="185" t="s">
        <v>58</v>
      </c>
      <c r="AG5" s="185"/>
      <c r="AH5" s="185"/>
      <c r="AI5" s="185"/>
      <c r="AJ5" s="185"/>
      <c r="AK5" s="185"/>
    </row>
    <row r="6" spans="1:37" ht="23.1" customHeight="1">
      <c r="A6" s="167">
        <v>3</v>
      </c>
      <c r="B6" s="259" t="s">
        <v>408</v>
      </c>
      <c r="C6" s="260" t="s">
        <v>216</v>
      </c>
      <c r="D6" s="260" t="s">
        <v>249</v>
      </c>
      <c r="E6" s="191">
        <f>T.Nghi!B9</f>
        <v>0</v>
      </c>
      <c r="F6" s="191">
        <f>T.Nghi!C9</f>
        <v>0</v>
      </c>
      <c r="G6" s="191">
        <f>T.Nghi!D9</f>
        <v>0</v>
      </c>
      <c r="H6" s="191">
        <f>T.Nghi!E9</f>
        <v>0</v>
      </c>
      <c r="I6" s="191">
        <f>T.Nghi!F9</f>
        <v>0</v>
      </c>
      <c r="J6" s="191" t="str">
        <f>T.Nghi!G9</f>
        <v>k</v>
      </c>
      <c r="K6" s="191">
        <f>T.Nghi!H9</f>
        <v>0</v>
      </c>
      <c r="L6" s="191">
        <f>T.Nghi!I9</f>
        <v>0</v>
      </c>
      <c r="M6" s="191">
        <f>T.Nghi!J9</f>
        <v>0</v>
      </c>
      <c r="N6" s="191">
        <f>T.Nghi!K9</f>
        <v>0</v>
      </c>
      <c r="O6" s="191">
        <f>T.Nghi!L9</f>
        <v>0</v>
      </c>
      <c r="P6" s="191">
        <f>T.Nghi!M9</f>
        <v>0</v>
      </c>
      <c r="Q6" s="191">
        <f>T.Nghi!N9</f>
        <v>0</v>
      </c>
      <c r="R6" s="191">
        <f>T.Nghi!O9</f>
        <v>0</v>
      </c>
      <c r="S6" s="168"/>
      <c r="T6" s="169">
        <f t="shared" si="3"/>
        <v>1</v>
      </c>
      <c r="U6" s="170">
        <f t="shared" si="4"/>
        <v>0</v>
      </c>
      <c r="V6" s="171">
        <f t="shared" si="5"/>
        <v>0</v>
      </c>
      <c r="W6" s="172">
        <f t="shared" si="6"/>
        <v>0</v>
      </c>
      <c r="X6" s="173">
        <f t="shared" si="7"/>
        <v>4</v>
      </c>
      <c r="Y6" s="169">
        <f t="shared" si="0"/>
        <v>0</v>
      </c>
      <c r="Z6" s="169">
        <f t="shared" si="1"/>
        <v>2</v>
      </c>
      <c r="AA6" s="169">
        <f t="shared" si="2"/>
        <v>0</v>
      </c>
      <c r="AB6" s="187">
        <f t="shared" si="8"/>
        <v>6.7</v>
      </c>
      <c r="AC6" s="188">
        <f t="shared" si="9"/>
        <v>0</v>
      </c>
      <c r="AD6" s="175"/>
    </row>
    <row r="7" spans="1:37" ht="23.1" customHeight="1">
      <c r="A7" s="167">
        <v>4</v>
      </c>
      <c r="B7" s="259" t="s">
        <v>409</v>
      </c>
      <c r="C7" s="260" t="s">
        <v>318</v>
      </c>
      <c r="D7" s="260" t="s">
        <v>410</v>
      </c>
      <c r="E7" s="191">
        <f>T.Nghi!B10</f>
        <v>0</v>
      </c>
      <c r="F7" s="191">
        <f>T.Nghi!C10</f>
        <v>0</v>
      </c>
      <c r="G7" s="191">
        <f>T.Nghi!D10</f>
        <v>0</v>
      </c>
      <c r="H7" s="191">
        <f>T.Nghi!E10</f>
        <v>0</v>
      </c>
      <c r="I7" s="191">
        <f>T.Nghi!F10</f>
        <v>0</v>
      </c>
      <c r="J7" s="191">
        <f>T.Nghi!G10</f>
        <v>0</v>
      </c>
      <c r="K7" s="191">
        <f>T.Nghi!H10</f>
        <v>0</v>
      </c>
      <c r="L7" s="191" t="str">
        <f>T.Nghi!I10</f>
        <v>k</v>
      </c>
      <c r="M7" s="191">
        <f>T.Nghi!J10</f>
        <v>0</v>
      </c>
      <c r="N7" s="191">
        <f>T.Nghi!K10</f>
        <v>0</v>
      </c>
      <c r="O7" s="191">
        <f>T.Nghi!L10</f>
        <v>0</v>
      </c>
      <c r="P7" s="191">
        <f>T.Nghi!M10</f>
        <v>0</v>
      </c>
      <c r="Q7" s="191">
        <f>T.Nghi!N10</f>
        <v>0</v>
      </c>
      <c r="R7" s="191">
        <f>T.Nghi!O10</f>
        <v>0</v>
      </c>
      <c r="S7" s="168"/>
      <c r="T7" s="169">
        <f t="shared" si="3"/>
        <v>1</v>
      </c>
      <c r="U7" s="170">
        <f t="shared" si="4"/>
        <v>0</v>
      </c>
      <c r="V7" s="171">
        <f t="shared" si="5"/>
        <v>0</v>
      </c>
      <c r="W7" s="172">
        <f t="shared" si="6"/>
        <v>0</v>
      </c>
      <c r="X7" s="173">
        <f t="shared" si="7"/>
        <v>4</v>
      </c>
      <c r="Y7" s="169">
        <f t="shared" si="0"/>
        <v>0</v>
      </c>
      <c r="Z7" s="169">
        <f t="shared" si="1"/>
        <v>0</v>
      </c>
      <c r="AA7" s="169">
        <f t="shared" si="2"/>
        <v>2</v>
      </c>
      <c r="AB7" s="187">
        <f t="shared" si="8"/>
        <v>6.7</v>
      </c>
      <c r="AC7" s="188">
        <f t="shared" si="9"/>
        <v>0</v>
      </c>
      <c r="AD7" s="176" t="s">
        <v>227</v>
      </c>
      <c r="AE7" s="185"/>
      <c r="AF7" s="185"/>
      <c r="AG7" s="185"/>
      <c r="AH7" s="185"/>
      <c r="AI7" s="185"/>
      <c r="AJ7" s="185"/>
      <c r="AK7" s="185"/>
    </row>
    <row r="8" spans="1:37" ht="23.1" customHeight="1">
      <c r="A8" s="167">
        <v>5</v>
      </c>
      <c r="B8" s="259" t="s">
        <v>411</v>
      </c>
      <c r="C8" s="260" t="s">
        <v>412</v>
      </c>
      <c r="D8" s="260" t="s">
        <v>395</v>
      </c>
      <c r="E8" s="191">
        <f>T.Nghi!B11</f>
        <v>0</v>
      </c>
      <c r="F8" s="191">
        <f>T.Nghi!C11</f>
        <v>0</v>
      </c>
      <c r="G8" s="191">
        <f>T.Nghi!D11</f>
        <v>0</v>
      </c>
      <c r="H8" s="191">
        <f>T.Nghi!E11</f>
        <v>0</v>
      </c>
      <c r="I8" s="191">
        <f>T.Nghi!F11</f>
        <v>0</v>
      </c>
      <c r="J8" s="191">
        <f>T.Nghi!G11</f>
        <v>0</v>
      </c>
      <c r="K8" s="191">
        <f>T.Nghi!H11</f>
        <v>0</v>
      </c>
      <c r="L8" s="191">
        <f>T.Nghi!I11</f>
        <v>0</v>
      </c>
      <c r="M8" s="191">
        <f>T.Nghi!J11</f>
        <v>0</v>
      </c>
      <c r="N8" s="191">
        <f>T.Nghi!K11</f>
        <v>0</v>
      </c>
      <c r="O8" s="191">
        <f>T.Nghi!L11</f>
        <v>0</v>
      </c>
      <c r="P8" s="191">
        <f>T.Nghi!M11</f>
        <v>0</v>
      </c>
      <c r="Q8" s="191">
        <f>T.Nghi!N11</f>
        <v>0</v>
      </c>
      <c r="R8" s="191">
        <f>T.Nghi!O11</f>
        <v>0</v>
      </c>
      <c r="S8" s="168"/>
      <c r="T8" s="169">
        <f t="shared" si="3"/>
        <v>0</v>
      </c>
      <c r="U8" s="170">
        <f t="shared" si="4"/>
        <v>0</v>
      </c>
      <c r="V8" s="171">
        <f t="shared" si="5"/>
        <v>0</v>
      </c>
      <c r="W8" s="172">
        <f t="shared" si="6"/>
        <v>0</v>
      </c>
      <c r="X8" s="173">
        <f t="shared" si="7"/>
        <v>0</v>
      </c>
      <c r="Y8" s="169">
        <f t="shared" si="0"/>
        <v>0</v>
      </c>
      <c r="Z8" s="169">
        <f t="shared" si="1"/>
        <v>0</v>
      </c>
      <c r="AA8" s="169">
        <f t="shared" si="2"/>
        <v>0</v>
      </c>
      <c r="AB8" s="187">
        <f t="shared" si="8"/>
        <v>0</v>
      </c>
      <c r="AC8" s="254">
        <f t="shared" si="9"/>
        <v>0</v>
      </c>
      <c r="AD8" s="175"/>
    </row>
    <row r="9" spans="1:37" ht="23.1" customHeight="1">
      <c r="A9" s="167">
        <v>6</v>
      </c>
      <c r="B9" s="259" t="s">
        <v>413</v>
      </c>
      <c r="C9" s="260" t="s">
        <v>414</v>
      </c>
      <c r="D9" s="260" t="s">
        <v>403</v>
      </c>
      <c r="E9" s="191">
        <f>T.Nghi!B12</f>
        <v>0</v>
      </c>
      <c r="F9" s="191" t="str">
        <f>T.Nghi!C12</f>
        <v>k</v>
      </c>
      <c r="G9" s="191">
        <f>T.Nghi!D12</f>
        <v>0</v>
      </c>
      <c r="H9" s="191">
        <f>T.Nghi!E12</f>
        <v>0</v>
      </c>
      <c r="I9" s="191">
        <f>T.Nghi!F12</f>
        <v>0</v>
      </c>
      <c r="J9" s="191">
        <f>T.Nghi!G12</f>
        <v>0</v>
      </c>
      <c r="K9" s="191">
        <f>T.Nghi!H12</f>
        <v>0</v>
      </c>
      <c r="L9" s="191">
        <f>T.Nghi!I12</f>
        <v>0</v>
      </c>
      <c r="M9" s="191">
        <f>T.Nghi!J12</f>
        <v>0</v>
      </c>
      <c r="N9" s="191">
        <f>T.Nghi!K12</f>
        <v>0</v>
      </c>
      <c r="O9" s="191">
        <f>T.Nghi!L12</f>
        <v>0</v>
      </c>
      <c r="P9" s="191">
        <f>T.Nghi!M12</f>
        <v>0</v>
      </c>
      <c r="Q9" s="191">
        <f>T.Nghi!N12</f>
        <v>0</v>
      </c>
      <c r="R9" s="191">
        <f>T.Nghi!O12</f>
        <v>0</v>
      </c>
      <c r="S9" s="168"/>
      <c r="T9" s="169">
        <f t="shared" si="3"/>
        <v>1</v>
      </c>
      <c r="U9" s="170">
        <f t="shared" si="4"/>
        <v>0</v>
      </c>
      <c r="V9" s="171">
        <f t="shared" si="5"/>
        <v>0</v>
      </c>
      <c r="W9" s="172">
        <f t="shared" si="6"/>
        <v>0</v>
      </c>
      <c r="X9" s="173">
        <f t="shared" si="7"/>
        <v>4</v>
      </c>
      <c r="Y9" s="169">
        <f t="shared" si="0"/>
        <v>2</v>
      </c>
      <c r="Z9" s="169">
        <f t="shared" si="1"/>
        <v>0</v>
      </c>
      <c r="AA9" s="169">
        <f t="shared" si="2"/>
        <v>0</v>
      </c>
      <c r="AB9" s="187">
        <f t="shared" si="8"/>
        <v>6.7</v>
      </c>
      <c r="AC9" s="188">
        <f t="shared" si="9"/>
        <v>0</v>
      </c>
      <c r="AD9" s="175"/>
      <c r="AE9" s="185"/>
      <c r="AF9" s="185"/>
      <c r="AG9" s="185"/>
      <c r="AH9" s="185"/>
      <c r="AI9" s="185"/>
      <c r="AJ9" s="185"/>
      <c r="AK9" s="185"/>
    </row>
    <row r="10" spans="1:37" ht="23.1" customHeight="1">
      <c r="A10" s="167">
        <v>7</v>
      </c>
      <c r="B10" s="259" t="s">
        <v>415</v>
      </c>
      <c r="C10" s="260" t="s">
        <v>416</v>
      </c>
      <c r="D10" s="260" t="s">
        <v>89</v>
      </c>
      <c r="E10" s="191">
        <f>T.Nghi!B13</f>
        <v>0</v>
      </c>
      <c r="F10" s="191">
        <f>T.Nghi!C13</f>
        <v>0</v>
      </c>
      <c r="G10" s="191">
        <f>T.Nghi!D13</f>
        <v>0</v>
      </c>
      <c r="H10" s="191">
        <f>T.Nghi!E13</f>
        <v>0</v>
      </c>
      <c r="I10" s="191">
        <f>T.Nghi!F13</f>
        <v>0</v>
      </c>
      <c r="J10" s="191" t="str">
        <f>T.Nghi!G13</f>
        <v>k</v>
      </c>
      <c r="K10" s="191">
        <f>T.Nghi!H13</f>
        <v>0</v>
      </c>
      <c r="L10" s="191" t="str">
        <f>T.Nghi!I13</f>
        <v>k</v>
      </c>
      <c r="M10" s="191">
        <f>T.Nghi!J13</f>
        <v>0</v>
      </c>
      <c r="N10" s="191">
        <f>T.Nghi!K13</f>
        <v>0</v>
      </c>
      <c r="O10" s="191">
        <f>T.Nghi!L13</f>
        <v>0</v>
      </c>
      <c r="P10" s="191">
        <f>T.Nghi!M13</f>
        <v>0</v>
      </c>
      <c r="Q10" s="191">
        <f>T.Nghi!N13</f>
        <v>0</v>
      </c>
      <c r="R10" s="191">
        <f>T.Nghi!O13</f>
        <v>0</v>
      </c>
      <c r="S10" s="168"/>
      <c r="T10" s="169">
        <f t="shared" si="3"/>
        <v>2</v>
      </c>
      <c r="U10" s="170">
        <f t="shared" si="4"/>
        <v>0</v>
      </c>
      <c r="V10" s="171">
        <f t="shared" si="5"/>
        <v>0</v>
      </c>
      <c r="W10" s="172">
        <f t="shared" si="6"/>
        <v>0</v>
      </c>
      <c r="X10" s="173">
        <f t="shared" si="7"/>
        <v>8</v>
      </c>
      <c r="Y10" s="169">
        <f t="shared" si="0"/>
        <v>0</v>
      </c>
      <c r="Z10" s="169">
        <f t="shared" si="1"/>
        <v>2</v>
      </c>
      <c r="AA10" s="169">
        <f t="shared" si="2"/>
        <v>2</v>
      </c>
      <c r="AB10" s="187">
        <f t="shared" si="8"/>
        <v>13.3</v>
      </c>
      <c r="AC10" s="188">
        <f t="shared" si="9"/>
        <v>0</v>
      </c>
      <c r="AD10" s="175"/>
    </row>
    <row r="11" spans="1:37" ht="23.1" customHeight="1">
      <c r="A11" s="167">
        <v>8</v>
      </c>
      <c r="B11" s="259" t="s">
        <v>417</v>
      </c>
      <c r="C11" s="260" t="s">
        <v>251</v>
      </c>
      <c r="D11" s="260" t="s">
        <v>316</v>
      </c>
      <c r="E11" s="191">
        <f>T.Nghi!B14</f>
        <v>0</v>
      </c>
      <c r="F11" s="191" t="str">
        <f>T.Nghi!C14</f>
        <v>k</v>
      </c>
      <c r="G11" s="191">
        <f>T.Nghi!D14</f>
        <v>0</v>
      </c>
      <c r="H11" s="191">
        <f>T.Nghi!E14</f>
        <v>0</v>
      </c>
      <c r="I11" s="191">
        <f>T.Nghi!F14</f>
        <v>0</v>
      </c>
      <c r="J11" s="191">
        <f>T.Nghi!G14</f>
        <v>0</v>
      </c>
      <c r="K11" s="191">
        <f>T.Nghi!H14</f>
        <v>0</v>
      </c>
      <c r="L11" s="191">
        <f>T.Nghi!I14</f>
        <v>0</v>
      </c>
      <c r="M11" s="191">
        <f>T.Nghi!J14</f>
        <v>0</v>
      </c>
      <c r="N11" s="191">
        <f>T.Nghi!K14</f>
        <v>0</v>
      </c>
      <c r="O11" s="191">
        <f>T.Nghi!L14</f>
        <v>0</v>
      </c>
      <c r="P11" s="191">
        <f>T.Nghi!M14</f>
        <v>0</v>
      </c>
      <c r="Q11" s="191">
        <f>T.Nghi!N14</f>
        <v>0</v>
      </c>
      <c r="R11" s="191">
        <f>T.Nghi!O14</f>
        <v>0</v>
      </c>
      <c r="S11" s="168"/>
      <c r="T11" s="169">
        <f t="shared" si="3"/>
        <v>1</v>
      </c>
      <c r="U11" s="170">
        <f t="shared" si="4"/>
        <v>0</v>
      </c>
      <c r="V11" s="171">
        <f t="shared" si="5"/>
        <v>0</v>
      </c>
      <c r="W11" s="172">
        <f t="shared" si="6"/>
        <v>0</v>
      </c>
      <c r="X11" s="173">
        <f t="shared" si="7"/>
        <v>4</v>
      </c>
      <c r="Y11" s="169">
        <f t="shared" si="0"/>
        <v>2</v>
      </c>
      <c r="Z11" s="169">
        <f t="shared" si="1"/>
        <v>0</v>
      </c>
      <c r="AA11" s="169">
        <f t="shared" si="2"/>
        <v>0</v>
      </c>
      <c r="AB11" s="187">
        <f t="shared" si="8"/>
        <v>6.7</v>
      </c>
      <c r="AC11" s="188">
        <f t="shared" si="9"/>
        <v>0</v>
      </c>
      <c r="AD11" s="175" t="s">
        <v>227</v>
      </c>
      <c r="AE11" s="185"/>
      <c r="AF11" s="185"/>
      <c r="AG11" s="185"/>
      <c r="AH11" s="185"/>
      <c r="AI11" s="185"/>
      <c r="AJ11" s="185"/>
      <c r="AK11" s="185"/>
    </row>
    <row r="12" spans="1:37" ht="23.1" customHeight="1">
      <c r="A12" s="167">
        <v>9</v>
      </c>
      <c r="B12" s="259" t="s">
        <v>418</v>
      </c>
      <c r="C12" s="260" t="s">
        <v>419</v>
      </c>
      <c r="D12" s="260" t="s">
        <v>103</v>
      </c>
      <c r="E12" s="191">
        <f>T.Nghi!B15</f>
        <v>0</v>
      </c>
      <c r="F12" s="191">
        <f>T.Nghi!C15</f>
        <v>0</v>
      </c>
      <c r="G12" s="191">
        <f>T.Nghi!D15</f>
        <v>0</v>
      </c>
      <c r="H12" s="191">
        <f>T.Nghi!E15</f>
        <v>0</v>
      </c>
      <c r="I12" s="191">
        <f>T.Nghi!F15</f>
        <v>0</v>
      </c>
      <c r="J12" s="191">
        <f>T.Nghi!G15</f>
        <v>0</v>
      </c>
      <c r="K12" s="191">
        <f>T.Nghi!H15</f>
        <v>0</v>
      </c>
      <c r="L12" s="191" t="str">
        <f>T.Nghi!I15</f>
        <v>k</v>
      </c>
      <c r="M12" s="191">
        <f>T.Nghi!J15</f>
        <v>0</v>
      </c>
      <c r="N12" s="191">
        <f>T.Nghi!K15</f>
        <v>0</v>
      </c>
      <c r="O12" s="191">
        <f>T.Nghi!L15</f>
        <v>0</v>
      </c>
      <c r="P12" s="191">
        <f>T.Nghi!M15</f>
        <v>0</v>
      </c>
      <c r="Q12" s="191">
        <f>T.Nghi!N15</f>
        <v>0</v>
      </c>
      <c r="R12" s="191">
        <f>T.Nghi!O15</f>
        <v>0</v>
      </c>
      <c r="S12" s="168"/>
      <c r="T12" s="169">
        <f t="shared" si="3"/>
        <v>1</v>
      </c>
      <c r="U12" s="170">
        <f t="shared" si="4"/>
        <v>0</v>
      </c>
      <c r="V12" s="171">
        <f t="shared" si="5"/>
        <v>0</v>
      </c>
      <c r="W12" s="172">
        <f t="shared" si="6"/>
        <v>0</v>
      </c>
      <c r="X12" s="173">
        <f t="shared" si="7"/>
        <v>4</v>
      </c>
      <c r="Y12" s="169">
        <f t="shared" si="0"/>
        <v>0</v>
      </c>
      <c r="Z12" s="169">
        <f t="shared" si="1"/>
        <v>0</v>
      </c>
      <c r="AA12" s="169">
        <f t="shared" si="2"/>
        <v>2</v>
      </c>
      <c r="AB12" s="187">
        <f t="shared" si="8"/>
        <v>6.7</v>
      </c>
      <c r="AC12" s="188">
        <f t="shared" si="9"/>
        <v>0</v>
      </c>
      <c r="AD12" s="175" t="s">
        <v>118</v>
      </c>
    </row>
    <row r="13" spans="1:37" ht="22.5" customHeight="1">
      <c r="A13" s="167">
        <v>10</v>
      </c>
      <c r="B13" s="259" t="s">
        <v>420</v>
      </c>
      <c r="C13" s="260" t="s">
        <v>402</v>
      </c>
      <c r="D13" s="260" t="s">
        <v>421</v>
      </c>
      <c r="E13" s="191">
        <f>T.Nghi!B16</f>
        <v>0</v>
      </c>
      <c r="F13" s="191" t="str">
        <f>T.Nghi!C16</f>
        <v>k</v>
      </c>
      <c r="G13" s="191">
        <f>T.Nghi!D16</f>
        <v>0</v>
      </c>
      <c r="H13" s="191">
        <f>T.Nghi!E16</f>
        <v>0</v>
      </c>
      <c r="I13" s="191">
        <f>T.Nghi!F16</f>
        <v>0</v>
      </c>
      <c r="J13" s="191">
        <f>T.Nghi!G16</f>
        <v>0</v>
      </c>
      <c r="K13" s="191" t="str">
        <f>T.Nghi!H16</f>
        <v>k</v>
      </c>
      <c r="L13" s="191">
        <f>T.Nghi!I16</f>
        <v>0</v>
      </c>
      <c r="M13" s="191">
        <f>T.Nghi!J16</f>
        <v>0</v>
      </c>
      <c r="N13" s="191">
        <f>T.Nghi!K16</f>
        <v>0</v>
      </c>
      <c r="O13" s="191">
        <f>T.Nghi!L16</f>
        <v>0</v>
      </c>
      <c r="P13" s="191">
        <f>T.Nghi!M16</f>
        <v>0</v>
      </c>
      <c r="Q13" s="191">
        <f>T.Nghi!N16</f>
        <v>0</v>
      </c>
      <c r="R13" s="191">
        <f>T.Nghi!O16</f>
        <v>0</v>
      </c>
      <c r="S13" s="168"/>
      <c r="T13" s="169">
        <f t="shared" si="3"/>
        <v>2</v>
      </c>
      <c r="U13" s="170">
        <f t="shared" si="4"/>
        <v>0</v>
      </c>
      <c r="V13" s="171">
        <f t="shared" si="5"/>
        <v>0</v>
      </c>
      <c r="W13" s="172">
        <f t="shared" si="6"/>
        <v>0</v>
      </c>
      <c r="X13" s="173">
        <f t="shared" si="7"/>
        <v>8</v>
      </c>
      <c r="Y13" s="169">
        <f t="shared" si="0"/>
        <v>2</v>
      </c>
      <c r="Z13" s="169">
        <f t="shared" si="1"/>
        <v>0</v>
      </c>
      <c r="AA13" s="169">
        <f t="shared" si="2"/>
        <v>2</v>
      </c>
      <c r="AB13" s="187">
        <f t="shared" si="8"/>
        <v>13.3</v>
      </c>
      <c r="AC13" s="188">
        <f t="shared" si="9"/>
        <v>0</v>
      </c>
      <c r="AD13" s="175"/>
      <c r="AE13" s="185"/>
      <c r="AF13" s="185"/>
      <c r="AG13" s="185"/>
      <c r="AH13" s="185"/>
      <c r="AI13" s="185"/>
      <c r="AJ13" s="185"/>
      <c r="AK13" s="185"/>
    </row>
    <row r="14" spans="1:37" ht="23.1" customHeight="1">
      <c r="A14" s="167">
        <v>11</v>
      </c>
      <c r="B14" s="259" t="s">
        <v>422</v>
      </c>
      <c r="C14" s="260" t="s">
        <v>423</v>
      </c>
      <c r="D14" s="260" t="s">
        <v>188</v>
      </c>
      <c r="E14" s="191">
        <f>T.Nghi!B17</f>
        <v>0</v>
      </c>
      <c r="F14" s="191" t="str">
        <f>T.Nghi!C17</f>
        <v>k</v>
      </c>
      <c r="G14" s="191">
        <f>T.Nghi!D17</f>
        <v>0</v>
      </c>
      <c r="H14" s="191">
        <f>T.Nghi!E17</f>
        <v>0</v>
      </c>
      <c r="I14" s="191">
        <f>T.Nghi!F17</f>
        <v>0</v>
      </c>
      <c r="J14" s="191" t="str">
        <f>T.Nghi!G17</f>
        <v>k</v>
      </c>
      <c r="K14" s="191" t="str">
        <f>T.Nghi!H17</f>
        <v>k</v>
      </c>
      <c r="L14" s="191" t="str">
        <f>T.Nghi!I17</f>
        <v>k</v>
      </c>
      <c r="M14" s="191">
        <f>T.Nghi!J17</f>
        <v>0</v>
      </c>
      <c r="N14" s="191">
        <f>T.Nghi!K17</f>
        <v>0</v>
      </c>
      <c r="O14" s="191">
        <f>T.Nghi!L17</f>
        <v>0</v>
      </c>
      <c r="P14" s="191">
        <f>T.Nghi!M17</f>
        <v>0</v>
      </c>
      <c r="Q14" s="191">
        <f>T.Nghi!N17</f>
        <v>0</v>
      </c>
      <c r="R14" s="191">
        <f>T.Nghi!O17</f>
        <v>0</v>
      </c>
      <c r="S14" s="168"/>
      <c r="T14" s="169">
        <f t="shared" si="3"/>
        <v>4</v>
      </c>
      <c r="U14" s="170">
        <f t="shared" si="4"/>
        <v>0</v>
      </c>
      <c r="V14" s="171">
        <f t="shared" si="5"/>
        <v>0</v>
      </c>
      <c r="W14" s="172">
        <f t="shared" si="6"/>
        <v>0</v>
      </c>
      <c r="X14" s="173">
        <f t="shared" si="7"/>
        <v>16</v>
      </c>
      <c r="Y14" s="169">
        <f t="shared" si="0"/>
        <v>2</v>
      </c>
      <c r="Z14" s="169">
        <f t="shared" si="1"/>
        <v>2</v>
      </c>
      <c r="AA14" s="169">
        <f t="shared" si="2"/>
        <v>4</v>
      </c>
      <c r="AB14" s="187">
        <f t="shared" si="8"/>
        <v>26.7</v>
      </c>
      <c r="AC14" s="188">
        <f t="shared" si="9"/>
        <v>0</v>
      </c>
      <c r="AD14" s="175"/>
    </row>
    <row r="15" spans="1:37" ht="23.1" customHeight="1">
      <c r="A15" s="167">
        <v>12</v>
      </c>
      <c r="B15" s="259" t="s">
        <v>424</v>
      </c>
      <c r="C15" s="260" t="s">
        <v>425</v>
      </c>
      <c r="D15" s="260" t="s">
        <v>397</v>
      </c>
      <c r="E15" s="191">
        <f>T.Nghi!B18</f>
        <v>0</v>
      </c>
      <c r="F15" s="191">
        <f>T.Nghi!C18</f>
        <v>0</v>
      </c>
      <c r="G15" s="191">
        <f>T.Nghi!D18</f>
        <v>0</v>
      </c>
      <c r="H15" s="191">
        <f>T.Nghi!E18</f>
        <v>0</v>
      </c>
      <c r="I15" s="191">
        <f>T.Nghi!F18</f>
        <v>0</v>
      </c>
      <c r="J15" s="191">
        <f>T.Nghi!G18</f>
        <v>0</v>
      </c>
      <c r="K15" s="191">
        <f>T.Nghi!H18</f>
        <v>0</v>
      </c>
      <c r="L15" s="191">
        <f>T.Nghi!I18</f>
        <v>0</v>
      </c>
      <c r="M15" s="191">
        <f>T.Nghi!J18</f>
        <v>0</v>
      </c>
      <c r="N15" s="191">
        <f>T.Nghi!K18</f>
        <v>0</v>
      </c>
      <c r="O15" s="191">
        <f>T.Nghi!L18</f>
        <v>0</v>
      </c>
      <c r="P15" s="191">
        <f>T.Nghi!M18</f>
        <v>0</v>
      </c>
      <c r="Q15" s="191">
        <f>T.Nghi!N18</f>
        <v>0</v>
      </c>
      <c r="R15" s="191">
        <f>T.Nghi!O18</f>
        <v>0</v>
      </c>
      <c r="S15" s="168"/>
      <c r="T15" s="169">
        <f t="shared" si="3"/>
        <v>0</v>
      </c>
      <c r="U15" s="170">
        <f t="shared" si="4"/>
        <v>0</v>
      </c>
      <c r="V15" s="171">
        <f t="shared" si="5"/>
        <v>0</v>
      </c>
      <c r="W15" s="172">
        <f t="shared" si="6"/>
        <v>0</v>
      </c>
      <c r="X15" s="173">
        <f t="shared" si="7"/>
        <v>0</v>
      </c>
      <c r="Y15" s="169">
        <f t="shared" si="0"/>
        <v>0</v>
      </c>
      <c r="Z15" s="169">
        <f t="shared" si="1"/>
        <v>0</v>
      </c>
      <c r="AA15" s="169">
        <f t="shared" si="2"/>
        <v>0</v>
      </c>
      <c r="AB15" s="187">
        <f t="shared" si="8"/>
        <v>0</v>
      </c>
      <c r="AC15" s="188">
        <f t="shared" si="9"/>
        <v>0</v>
      </c>
      <c r="AD15" s="176" t="s">
        <v>227</v>
      </c>
      <c r="AE15" s="185"/>
      <c r="AF15" s="185"/>
      <c r="AG15" s="185"/>
      <c r="AH15" s="185"/>
      <c r="AI15" s="185"/>
      <c r="AJ15" s="185"/>
      <c r="AK15" s="185"/>
    </row>
    <row r="16" spans="1:37" ht="23.1" customHeight="1">
      <c r="A16" s="167">
        <v>13</v>
      </c>
      <c r="B16" s="259" t="s">
        <v>426</v>
      </c>
      <c r="C16" s="260" t="s">
        <v>427</v>
      </c>
      <c r="D16" s="260" t="s">
        <v>397</v>
      </c>
      <c r="E16" s="191">
        <f>T.Nghi!B19</f>
        <v>0</v>
      </c>
      <c r="F16" s="191">
        <f>T.Nghi!C19</f>
        <v>0</v>
      </c>
      <c r="G16" s="191">
        <f>T.Nghi!D19</f>
        <v>0</v>
      </c>
      <c r="H16" s="191">
        <f>T.Nghi!E19</f>
        <v>0</v>
      </c>
      <c r="I16" s="191">
        <f>T.Nghi!F19</f>
        <v>0</v>
      </c>
      <c r="J16" s="191">
        <f>T.Nghi!G19</f>
        <v>0</v>
      </c>
      <c r="K16" s="191">
        <f>T.Nghi!H19</f>
        <v>0</v>
      </c>
      <c r="L16" s="191">
        <f>T.Nghi!I19</f>
        <v>0</v>
      </c>
      <c r="M16" s="191">
        <f>T.Nghi!J19</f>
        <v>0</v>
      </c>
      <c r="N16" s="191">
        <f>T.Nghi!K19</f>
        <v>0</v>
      </c>
      <c r="O16" s="191">
        <f>T.Nghi!L19</f>
        <v>0</v>
      </c>
      <c r="P16" s="191">
        <f>T.Nghi!M19</f>
        <v>0</v>
      </c>
      <c r="Q16" s="191">
        <f>T.Nghi!N19</f>
        <v>0</v>
      </c>
      <c r="R16" s="191">
        <f>T.Nghi!O19</f>
        <v>0</v>
      </c>
      <c r="S16" s="168"/>
      <c r="T16" s="169">
        <f t="shared" si="3"/>
        <v>0</v>
      </c>
      <c r="U16" s="170">
        <f t="shared" si="4"/>
        <v>0</v>
      </c>
      <c r="V16" s="171">
        <f t="shared" si="5"/>
        <v>0</v>
      </c>
      <c r="W16" s="172">
        <f t="shared" si="6"/>
        <v>0</v>
      </c>
      <c r="X16" s="173">
        <f t="shared" si="7"/>
        <v>0</v>
      </c>
      <c r="Y16" s="169">
        <f t="shared" si="0"/>
        <v>0</v>
      </c>
      <c r="Z16" s="169">
        <f t="shared" si="1"/>
        <v>0</v>
      </c>
      <c r="AA16" s="169">
        <f t="shared" si="2"/>
        <v>0</v>
      </c>
      <c r="AB16" s="187">
        <f t="shared" si="8"/>
        <v>0</v>
      </c>
      <c r="AC16" s="254">
        <f t="shared" si="9"/>
        <v>0</v>
      </c>
      <c r="AD16" s="176" t="s">
        <v>227</v>
      </c>
    </row>
    <row r="17" spans="1:37" ht="23.1" customHeight="1">
      <c r="A17" s="167">
        <v>14</v>
      </c>
      <c r="B17" s="259" t="s">
        <v>428</v>
      </c>
      <c r="C17" s="260" t="s">
        <v>429</v>
      </c>
      <c r="D17" s="260" t="s">
        <v>336</v>
      </c>
      <c r="E17" s="191">
        <f>T.Nghi!B20</f>
        <v>0</v>
      </c>
      <c r="F17" s="191" t="str">
        <f>T.Nghi!C20</f>
        <v>k</v>
      </c>
      <c r="G17" s="191">
        <f>T.Nghi!D20</f>
        <v>0</v>
      </c>
      <c r="H17" s="191">
        <f>T.Nghi!E20</f>
        <v>0</v>
      </c>
      <c r="I17" s="191">
        <f>T.Nghi!F20</f>
        <v>0</v>
      </c>
      <c r="J17" s="191" t="str">
        <f>T.Nghi!G20</f>
        <v>k</v>
      </c>
      <c r="K17" s="191" t="str">
        <f>T.Nghi!H20</f>
        <v>k</v>
      </c>
      <c r="L17" s="191" t="str">
        <f>T.Nghi!I20</f>
        <v>k</v>
      </c>
      <c r="M17" s="191">
        <f>T.Nghi!J20</f>
        <v>0</v>
      </c>
      <c r="N17" s="191">
        <f>T.Nghi!K20</f>
        <v>0</v>
      </c>
      <c r="O17" s="191">
        <f>T.Nghi!L20</f>
        <v>0</v>
      </c>
      <c r="P17" s="191">
        <f>T.Nghi!M20</f>
        <v>0</v>
      </c>
      <c r="Q17" s="191">
        <f>T.Nghi!N20</f>
        <v>0</v>
      </c>
      <c r="R17" s="191">
        <f>T.Nghi!O20</f>
        <v>0</v>
      </c>
      <c r="S17" s="168"/>
      <c r="T17" s="169">
        <f t="shared" si="3"/>
        <v>4</v>
      </c>
      <c r="U17" s="170">
        <f t="shared" si="4"/>
        <v>0</v>
      </c>
      <c r="V17" s="171">
        <f t="shared" si="5"/>
        <v>0</v>
      </c>
      <c r="W17" s="172">
        <f t="shared" si="6"/>
        <v>0</v>
      </c>
      <c r="X17" s="173">
        <f t="shared" si="7"/>
        <v>16</v>
      </c>
      <c r="Y17" s="169">
        <f t="shared" si="0"/>
        <v>2</v>
      </c>
      <c r="Z17" s="169">
        <f t="shared" si="1"/>
        <v>2</v>
      </c>
      <c r="AA17" s="169">
        <f t="shared" si="2"/>
        <v>4</v>
      </c>
      <c r="AB17" s="187">
        <f t="shared" si="8"/>
        <v>26.7</v>
      </c>
      <c r="AC17" s="188">
        <f t="shared" si="9"/>
        <v>0</v>
      </c>
      <c r="AD17" s="175"/>
      <c r="AE17" s="185"/>
      <c r="AF17" s="185"/>
      <c r="AG17" s="185"/>
      <c r="AH17" s="185"/>
      <c r="AI17" s="185"/>
      <c r="AJ17" s="185"/>
      <c r="AK17" s="185"/>
    </row>
    <row r="18" spans="1:37" ht="23.1" customHeight="1">
      <c r="A18" s="167">
        <v>15</v>
      </c>
      <c r="B18" s="259" t="s">
        <v>430</v>
      </c>
      <c r="C18" s="260" t="s">
        <v>431</v>
      </c>
      <c r="D18" s="260" t="s">
        <v>196</v>
      </c>
      <c r="E18" s="191">
        <f>T.Nghi!B21</f>
        <v>0</v>
      </c>
      <c r="F18" s="191">
        <f>T.Nghi!C21</f>
        <v>0</v>
      </c>
      <c r="G18" s="191">
        <f>T.Nghi!D21</f>
        <v>0</v>
      </c>
      <c r="H18" s="191">
        <f>T.Nghi!E21</f>
        <v>0</v>
      </c>
      <c r="I18" s="191">
        <f>T.Nghi!F21</f>
        <v>0</v>
      </c>
      <c r="J18" s="191">
        <f>T.Nghi!G21</f>
        <v>0</v>
      </c>
      <c r="K18" s="191">
        <f>T.Nghi!H21</f>
        <v>0</v>
      </c>
      <c r="L18" s="191">
        <f>T.Nghi!I21</f>
        <v>0</v>
      </c>
      <c r="M18" s="191">
        <f>T.Nghi!J21</f>
        <v>0</v>
      </c>
      <c r="N18" s="191">
        <f>T.Nghi!K21</f>
        <v>0</v>
      </c>
      <c r="O18" s="191">
        <f>T.Nghi!L21</f>
        <v>0</v>
      </c>
      <c r="P18" s="191">
        <f>T.Nghi!M21</f>
        <v>0</v>
      </c>
      <c r="Q18" s="191">
        <f>T.Nghi!N21</f>
        <v>0</v>
      </c>
      <c r="R18" s="191">
        <f>T.Nghi!O21</f>
        <v>0</v>
      </c>
      <c r="S18" s="168"/>
      <c r="T18" s="169">
        <f t="shared" si="3"/>
        <v>0</v>
      </c>
      <c r="U18" s="170">
        <f t="shared" si="4"/>
        <v>0</v>
      </c>
      <c r="V18" s="171">
        <f t="shared" si="5"/>
        <v>0</v>
      </c>
      <c r="W18" s="172">
        <f t="shared" si="6"/>
        <v>0</v>
      </c>
      <c r="X18" s="173">
        <f t="shared" si="7"/>
        <v>0</v>
      </c>
      <c r="Y18" s="169">
        <f t="shared" si="0"/>
        <v>0</v>
      </c>
      <c r="Z18" s="169">
        <f t="shared" si="1"/>
        <v>0</v>
      </c>
      <c r="AA18" s="169">
        <f t="shared" si="2"/>
        <v>0</v>
      </c>
      <c r="AB18" s="187">
        <f t="shared" si="8"/>
        <v>0</v>
      </c>
      <c r="AC18" s="188">
        <f t="shared" si="9"/>
        <v>0</v>
      </c>
      <c r="AD18" s="175"/>
    </row>
    <row r="19" spans="1:37" ht="23.1" customHeight="1">
      <c r="A19" s="167">
        <v>16</v>
      </c>
      <c r="B19" s="259" t="s">
        <v>432</v>
      </c>
      <c r="C19" s="260" t="s">
        <v>166</v>
      </c>
      <c r="D19" s="260" t="s">
        <v>433</v>
      </c>
      <c r="E19" s="191">
        <f>T.Nghi!B22</f>
        <v>0</v>
      </c>
      <c r="F19" s="191">
        <f>T.Nghi!C22</f>
        <v>0</v>
      </c>
      <c r="G19" s="191">
        <f>T.Nghi!D22</f>
        <v>0</v>
      </c>
      <c r="H19" s="191">
        <f>T.Nghi!E22</f>
        <v>0</v>
      </c>
      <c r="I19" s="191">
        <f>T.Nghi!F22</f>
        <v>0</v>
      </c>
      <c r="J19" s="191">
        <f>T.Nghi!G22</f>
        <v>0</v>
      </c>
      <c r="K19" s="191" t="str">
        <f>T.Nghi!H22</f>
        <v>k</v>
      </c>
      <c r="L19" s="191">
        <f>T.Nghi!I22</f>
        <v>0</v>
      </c>
      <c r="M19" s="191">
        <f>T.Nghi!J22</f>
        <v>0</v>
      </c>
      <c r="N19" s="191">
        <f>T.Nghi!K22</f>
        <v>0</v>
      </c>
      <c r="O19" s="191">
        <f>T.Nghi!L22</f>
        <v>0</v>
      </c>
      <c r="P19" s="191">
        <f>T.Nghi!M22</f>
        <v>0</v>
      </c>
      <c r="Q19" s="191">
        <f>T.Nghi!N22</f>
        <v>0</v>
      </c>
      <c r="R19" s="191">
        <f>T.Nghi!O22</f>
        <v>0</v>
      </c>
      <c r="S19" s="168"/>
      <c r="T19" s="169">
        <f t="shared" si="3"/>
        <v>1</v>
      </c>
      <c r="U19" s="170">
        <f t="shared" si="4"/>
        <v>0</v>
      </c>
      <c r="V19" s="171">
        <f t="shared" si="5"/>
        <v>0</v>
      </c>
      <c r="W19" s="172">
        <f t="shared" si="6"/>
        <v>0</v>
      </c>
      <c r="X19" s="173">
        <f t="shared" si="7"/>
        <v>4</v>
      </c>
      <c r="Y19" s="169">
        <f t="shared" si="0"/>
        <v>0</v>
      </c>
      <c r="Z19" s="169">
        <f t="shared" si="1"/>
        <v>0</v>
      </c>
      <c r="AA19" s="169">
        <f t="shared" si="2"/>
        <v>2</v>
      </c>
      <c r="AB19" s="187">
        <f t="shared" si="8"/>
        <v>6.7</v>
      </c>
      <c r="AC19" s="188">
        <f t="shared" si="9"/>
        <v>0</v>
      </c>
      <c r="AD19" s="175" t="s">
        <v>227</v>
      </c>
      <c r="AE19" s="185"/>
      <c r="AF19" s="185"/>
      <c r="AG19" s="185"/>
      <c r="AH19" s="185"/>
      <c r="AI19" s="185"/>
      <c r="AJ19" s="185"/>
      <c r="AK19" s="185"/>
    </row>
    <row r="20" spans="1:37" ht="23.1" customHeight="1">
      <c r="A20" s="167">
        <v>17</v>
      </c>
      <c r="B20" s="255"/>
      <c r="C20" s="256"/>
      <c r="D20" s="256"/>
      <c r="E20" s="191"/>
      <c r="F20" s="191"/>
      <c r="G20" s="191"/>
      <c r="H20" s="191"/>
      <c r="I20" s="191"/>
      <c r="J20" s="191"/>
      <c r="K20" s="191"/>
      <c r="L20" s="191"/>
      <c r="M20" s="191"/>
      <c r="N20" s="191"/>
      <c r="O20" s="191"/>
      <c r="P20" s="191"/>
      <c r="Q20" s="191"/>
      <c r="R20" s="191"/>
      <c r="S20" s="168"/>
      <c r="T20" s="169"/>
      <c r="U20" s="170"/>
      <c r="V20" s="171"/>
      <c r="W20" s="172"/>
      <c r="X20" s="173"/>
      <c r="Y20" s="169"/>
      <c r="Z20" s="169"/>
      <c r="AA20" s="169"/>
      <c r="AB20" s="187"/>
      <c r="AC20" s="254"/>
      <c r="AD20" s="175"/>
    </row>
    <row r="21" spans="1:37" ht="23.1" customHeight="1">
      <c r="A21" s="167">
        <v>18</v>
      </c>
      <c r="B21" s="255"/>
      <c r="C21" s="256"/>
      <c r="D21" s="256"/>
      <c r="E21" s="191"/>
      <c r="F21" s="191"/>
      <c r="G21" s="191"/>
      <c r="H21" s="191"/>
      <c r="I21" s="191"/>
      <c r="J21" s="191"/>
      <c r="K21" s="191"/>
      <c r="L21" s="191"/>
      <c r="M21" s="191"/>
      <c r="N21" s="191"/>
      <c r="O21" s="191"/>
      <c r="P21" s="191"/>
      <c r="Q21" s="191"/>
      <c r="R21" s="191"/>
      <c r="S21" s="168"/>
      <c r="T21" s="169"/>
      <c r="U21" s="170"/>
      <c r="V21" s="171"/>
      <c r="W21" s="172"/>
      <c r="X21" s="173"/>
      <c r="Y21" s="169"/>
      <c r="Z21" s="169"/>
      <c r="AA21" s="169"/>
      <c r="AB21" s="187"/>
      <c r="AC21" s="188"/>
      <c r="AD21" s="175"/>
      <c r="AE21" s="185"/>
      <c r="AF21" s="185"/>
      <c r="AG21" s="185"/>
      <c r="AH21" s="185"/>
      <c r="AI21" s="185"/>
      <c r="AJ21" s="185"/>
      <c r="AK21" s="185"/>
    </row>
    <row r="22" spans="1:37" ht="23.1" customHeight="1">
      <c r="A22" s="167">
        <v>19</v>
      </c>
      <c r="B22" s="255"/>
      <c r="C22" s="256"/>
      <c r="D22" s="256"/>
      <c r="E22" s="191"/>
      <c r="F22" s="191"/>
      <c r="G22" s="191"/>
      <c r="H22" s="191"/>
      <c r="I22" s="191"/>
      <c r="J22" s="191"/>
      <c r="K22" s="191"/>
      <c r="L22" s="191"/>
      <c r="M22" s="191"/>
      <c r="N22" s="191"/>
      <c r="O22" s="191"/>
      <c r="P22" s="191"/>
      <c r="Q22" s="191"/>
      <c r="R22" s="191"/>
      <c r="S22" s="168"/>
      <c r="T22" s="169"/>
      <c r="U22" s="170"/>
      <c r="V22" s="171"/>
      <c r="W22" s="172"/>
      <c r="X22" s="173"/>
      <c r="Y22" s="169"/>
      <c r="Z22" s="169"/>
      <c r="AA22" s="169"/>
      <c r="AB22" s="187"/>
      <c r="AC22" s="188"/>
      <c r="AD22" s="175" t="s">
        <v>227</v>
      </c>
    </row>
    <row r="23" spans="1:37" ht="23.1" customHeight="1">
      <c r="A23" s="167">
        <v>20</v>
      </c>
      <c r="B23" s="255"/>
      <c r="C23" s="256"/>
      <c r="D23" s="256"/>
      <c r="E23" s="191"/>
      <c r="F23" s="191"/>
      <c r="G23" s="191"/>
      <c r="H23" s="191"/>
      <c r="I23" s="191"/>
      <c r="J23" s="191"/>
      <c r="K23" s="191"/>
      <c r="L23" s="191"/>
      <c r="M23" s="191"/>
      <c r="N23" s="191"/>
      <c r="O23" s="191"/>
      <c r="P23" s="191"/>
      <c r="Q23" s="191"/>
      <c r="R23" s="191"/>
      <c r="S23" s="168"/>
      <c r="T23" s="169"/>
      <c r="U23" s="170"/>
      <c r="V23" s="171"/>
      <c r="W23" s="172"/>
      <c r="X23" s="173"/>
      <c r="Y23" s="169"/>
      <c r="Z23" s="169"/>
      <c r="AA23" s="169"/>
      <c r="AB23" s="187"/>
      <c r="AC23" s="206"/>
      <c r="AD23" s="175"/>
      <c r="AE23" s="185"/>
      <c r="AF23" s="185"/>
      <c r="AG23" s="185"/>
      <c r="AH23" s="185"/>
      <c r="AI23" s="185"/>
      <c r="AJ23" s="185"/>
      <c r="AK23" s="185"/>
    </row>
    <row r="24" spans="1:37" ht="23.1" customHeight="1">
      <c r="A24" s="167">
        <v>21</v>
      </c>
      <c r="B24" s="255"/>
      <c r="C24" s="256"/>
      <c r="D24" s="256"/>
      <c r="E24" s="191"/>
      <c r="F24" s="191"/>
      <c r="G24" s="191"/>
      <c r="H24" s="191"/>
      <c r="I24" s="191"/>
      <c r="J24" s="191"/>
      <c r="K24" s="191"/>
      <c r="L24" s="191"/>
      <c r="M24" s="191"/>
      <c r="N24" s="191"/>
      <c r="O24" s="191"/>
      <c r="P24" s="191"/>
      <c r="Q24" s="191"/>
      <c r="R24" s="191"/>
      <c r="S24" s="168"/>
      <c r="T24" s="169"/>
      <c r="U24" s="170"/>
      <c r="V24" s="171"/>
      <c r="W24" s="172"/>
      <c r="X24" s="173"/>
      <c r="Y24" s="169"/>
      <c r="Z24" s="169"/>
      <c r="AA24" s="169"/>
      <c r="AB24" s="187"/>
      <c r="AC24" s="188"/>
      <c r="AD24" s="175" t="s">
        <v>118</v>
      </c>
    </row>
    <row r="25" spans="1:37" ht="23.1" customHeight="1">
      <c r="A25" s="167">
        <v>22</v>
      </c>
      <c r="B25" s="255"/>
      <c r="C25" s="256"/>
      <c r="D25" s="256"/>
      <c r="E25" s="191"/>
      <c r="F25" s="191"/>
      <c r="G25" s="191"/>
      <c r="H25" s="191"/>
      <c r="I25" s="191"/>
      <c r="J25" s="191"/>
      <c r="K25" s="191"/>
      <c r="L25" s="191"/>
      <c r="M25" s="191"/>
      <c r="N25" s="191"/>
      <c r="O25" s="191"/>
      <c r="P25" s="191"/>
      <c r="Q25" s="191"/>
      <c r="R25" s="191"/>
      <c r="S25" s="168"/>
      <c r="T25" s="169"/>
      <c r="U25" s="170"/>
      <c r="V25" s="171"/>
      <c r="W25" s="172"/>
      <c r="X25" s="173"/>
      <c r="Y25" s="169"/>
      <c r="Z25" s="169"/>
      <c r="AA25" s="169"/>
      <c r="AB25" s="187"/>
      <c r="AC25" s="188"/>
      <c r="AD25" s="175"/>
      <c r="AE25" s="185"/>
      <c r="AF25" s="185"/>
      <c r="AG25" s="185"/>
      <c r="AH25" s="185"/>
      <c r="AI25" s="185"/>
      <c r="AJ25" s="185"/>
      <c r="AK25" s="185"/>
    </row>
    <row r="26" spans="1:37" ht="23.1" customHeight="1">
      <c r="A26" s="167">
        <v>23</v>
      </c>
      <c r="B26" s="255"/>
      <c r="C26" s="256"/>
      <c r="D26" s="256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  <c r="R26" s="191"/>
      <c r="S26" s="168"/>
      <c r="T26" s="169"/>
      <c r="U26" s="170"/>
      <c r="V26" s="171"/>
      <c r="W26" s="172"/>
      <c r="X26" s="173"/>
      <c r="Y26" s="169"/>
      <c r="Z26" s="169"/>
      <c r="AA26" s="169"/>
      <c r="AB26" s="187"/>
      <c r="AC26" s="254"/>
      <c r="AD26" s="175"/>
      <c r="AE26" s="185"/>
      <c r="AF26" s="185"/>
      <c r="AG26" s="185"/>
      <c r="AH26" s="185"/>
      <c r="AI26" s="185"/>
      <c r="AJ26" s="185"/>
      <c r="AK26" s="185"/>
    </row>
    <row r="27" spans="1:37" ht="23.1" customHeight="1">
      <c r="A27" s="167">
        <v>24</v>
      </c>
      <c r="B27" s="255"/>
      <c r="C27" s="256"/>
      <c r="D27" s="256"/>
      <c r="E27" s="191"/>
      <c r="F27" s="191"/>
      <c r="G27" s="191"/>
      <c r="H27" s="191"/>
      <c r="I27" s="191"/>
      <c r="J27" s="191"/>
      <c r="K27" s="191"/>
      <c r="L27" s="191"/>
      <c r="M27" s="191"/>
      <c r="N27" s="191"/>
      <c r="O27" s="191"/>
      <c r="P27" s="191"/>
      <c r="Q27" s="191"/>
      <c r="R27" s="191"/>
      <c r="S27" s="168"/>
      <c r="T27" s="169"/>
      <c r="U27" s="170"/>
      <c r="V27" s="171"/>
      <c r="W27" s="172"/>
      <c r="X27" s="173"/>
      <c r="Y27" s="169"/>
      <c r="Z27" s="169"/>
      <c r="AA27" s="169"/>
      <c r="AB27" s="187"/>
      <c r="AC27" s="188"/>
      <c r="AD27" s="175"/>
    </row>
    <row r="28" spans="1:37" ht="23.1" customHeight="1">
      <c r="A28" s="167">
        <v>25</v>
      </c>
      <c r="B28" s="255"/>
      <c r="C28" s="256"/>
      <c r="D28" s="256"/>
      <c r="E28" s="191"/>
      <c r="F28" s="191"/>
      <c r="G28" s="191"/>
      <c r="H28" s="191"/>
      <c r="I28" s="191"/>
      <c r="J28" s="191"/>
      <c r="K28" s="191"/>
      <c r="L28" s="191"/>
      <c r="M28" s="191"/>
      <c r="N28" s="191"/>
      <c r="O28" s="191"/>
      <c r="P28" s="191"/>
      <c r="Q28" s="191"/>
      <c r="R28" s="191"/>
      <c r="S28" s="168"/>
      <c r="T28" s="169"/>
      <c r="U28" s="170"/>
      <c r="V28" s="171"/>
      <c r="W28" s="172"/>
      <c r="X28" s="173"/>
      <c r="Y28" s="169"/>
      <c r="Z28" s="169"/>
      <c r="AA28" s="169"/>
      <c r="AB28" s="187"/>
      <c r="AC28" s="188"/>
      <c r="AD28" s="175" t="s">
        <v>227</v>
      </c>
    </row>
    <row r="29" spans="1:37" ht="23.1" customHeight="1">
      <c r="A29" s="167">
        <v>26</v>
      </c>
      <c r="B29" s="255"/>
      <c r="C29" s="256"/>
      <c r="D29" s="256"/>
      <c r="E29" s="191"/>
      <c r="F29" s="191"/>
      <c r="G29" s="191"/>
      <c r="H29" s="191"/>
      <c r="I29" s="191"/>
      <c r="J29" s="191"/>
      <c r="K29" s="191"/>
      <c r="L29" s="191"/>
      <c r="M29" s="191"/>
      <c r="N29" s="191"/>
      <c r="O29" s="191"/>
      <c r="P29" s="191"/>
      <c r="Q29" s="191"/>
      <c r="R29" s="191"/>
      <c r="S29" s="168"/>
      <c r="T29" s="169"/>
      <c r="U29" s="170"/>
      <c r="V29" s="171"/>
      <c r="W29" s="172"/>
      <c r="X29" s="173"/>
      <c r="Y29" s="169"/>
      <c r="Z29" s="169"/>
      <c r="AA29" s="169"/>
      <c r="AB29" s="187"/>
      <c r="AC29" s="188"/>
      <c r="AD29" s="175"/>
    </row>
    <row r="30" spans="1:37" ht="23.1" customHeight="1">
      <c r="A30" s="167">
        <v>27</v>
      </c>
      <c r="B30" s="255"/>
      <c r="C30" s="256"/>
      <c r="D30" s="256"/>
      <c r="E30" s="191"/>
      <c r="F30" s="191"/>
      <c r="G30" s="191"/>
      <c r="H30" s="191"/>
      <c r="I30" s="191"/>
      <c r="J30" s="191"/>
      <c r="K30" s="191"/>
      <c r="L30" s="191"/>
      <c r="M30" s="191"/>
      <c r="N30" s="191"/>
      <c r="O30" s="191"/>
      <c r="P30" s="191"/>
      <c r="Q30" s="191"/>
      <c r="R30" s="191"/>
      <c r="S30" s="168"/>
      <c r="T30" s="169"/>
      <c r="U30" s="170"/>
      <c r="V30" s="171"/>
      <c r="W30" s="172"/>
      <c r="X30" s="173"/>
      <c r="Y30" s="169"/>
      <c r="Z30" s="169"/>
      <c r="AA30" s="169"/>
      <c r="AB30" s="187"/>
      <c r="AC30" s="188"/>
      <c r="AD30" s="175" t="s">
        <v>227</v>
      </c>
    </row>
    <row r="31" spans="1:37" ht="23.1" customHeight="1">
      <c r="A31" s="167">
        <v>28</v>
      </c>
      <c r="B31" s="255"/>
      <c r="C31" s="256"/>
      <c r="D31" s="256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68"/>
      <c r="T31" s="169"/>
      <c r="U31" s="170"/>
      <c r="V31" s="171"/>
      <c r="W31" s="172"/>
      <c r="X31" s="173"/>
      <c r="Y31" s="169"/>
      <c r="Z31" s="169"/>
      <c r="AA31" s="169"/>
      <c r="AB31" s="187"/>
      <c r="AC31" s="254"/>
      <c r="AD31" s="175"/>
    </row>
    <row r="32" spans="1:37" ht="23.1" customHeight="1">
      <c r="A32" s="167">
        <v>29</v>
      </c>
      <c r="B32" s="255"/>
      <c r="C32" s="256"/>
      <c r="D32" s="256"/>
      <c r="E32" s="191"/>
      <c r="F32" s="191"/>
      <c r="G32" s="191"/>
      <c r="H32" s="191"/>
      <c r="I32" s="191"/>
      <c r="J32" s="191"/>
      <c r="K32" s="191"/>
      <c r="L32" s="191"/>
      <c r="M32" s="191"/>
      <c r="N32" s="191"/>
      <c r="O32" s="191"/>
      <c r="P32" s="191"/>
      <c r="Q32" s="191"/>
      <c r="R32" s="191"/>
      <c r="S32" s="168"/>
      <c r="T32" s="169"/>
      <c r="U32" s="170"/>
      <c r="V32" s="171"/>
      <c r="W32" s="172"/>
      <c r="X32" s="173"/>
      <c r="Y32" s="169"/>
      <c r="Z32" s="169"/>
      <c r="AA32" s="169"/>
      <c r="AB32" s="187"/>
      <c r="AC32" s="188"/>
      <c r="AD32" s="175"/>
    </row>
    <row r="33" spans="1:30" ht="23.1" customHeight="1">
      <c r="A33" s="167">
        <v>30</v>
      </c>
      <c r="B33" s="255"/>
      <c r="C33" s="256"/>
      <c r="D33" s="256"/>
      <c r="E33" s="191"/>
      <c r="F33" s="191"/>
      <c r="G33" s="191"/>
      <c r="H33" s="191"/>
      <c r="I33" s="191"/>
      <c r="J33" s="191"/>
      <c r="K33" s="191"/>
      <c r="L33" s="191"/>
      <c r="M33" s="191"/>
      <c r="N33" s="191"/>
      <c r="O33" s="191"/>
      <c r="P33" s="191"/>
      <c r="Q33" s="191"/>
      <c r="R33" s="191"/>
      <c r="S33" s="168"/>
      <c r="T33" s="169"/>
      <c r="U33" s="170"/>
      <c r="V33" s="171"/>
      <c r="W33" s="172"/>
      <c r="X33" s="173"/>
      <c r="Y33" s="169"/>
      <c r="Z33" s="169"/>
      <c r="AA33" s="169"/>
      <c r="AB33" s="187"/>
      <c r="AC33" s="254"/>
      <c r="AD33" s="175"/>
    </row>
    <row r="34" spans="1:30" ht="23.1" customHeight="1">
      <c r="A34" s="167">
        <v>31</v>
      </c>
      <c r="B34" s="255"/>
      <c r="C34" s="256"/>
      <c r="D34" s="256"/>
      <c r="E34" s="191"/>
      <c r="F34" s="191"/>
      <c r="G34" s="191"/>
      <c r="H34" s="191"/>
      <c r="I34" s="191"/>
      <c r="J34" s="191"/>
      <c r="K34" s="191"/>
      <c r="L34" s="191"/>
      <c r="M34" s="191"/>
      <c r="N34" s="191"/>
      <c r="O34" s="191"/>
      <c r="P34" s="191"/>
      <c r="Q34" s="191"/>
      <c r="R34" s="191"/>
      <c r="S34" s="168"/>
      <c r="T34" s="169"/>
      <c r="U34" s="170"/>
      <c r="V34" s="171"/>
      <c r="W34" s="172"/>
      <c r="X34" s="173"/>
      <c r="Y34" s="169"/>
      <c r="Z34" s="169"/>
      <c r="AA34" s="169"/>
      <c r="AB34" s="187"/>
      <c r="AC34" s="188"/>
      <c r="AD34" s="175"/>
    </row>
    <row r="35" spans="1:30" ht="23.1" customHeight="1">
      <c r="A35" s="167">
        <v>32</v>
      </c>
      <c r="B35" s="255"/>
      <c r="C35" s="256"/>
      <c r="D35" s="256"/>
      <c r="E35" s="191"/>
      <c r="F35" s="191"/>
      <c r="G35" s="191"/>
      <c r="H35" s="191"/>
      <c r="I35" s="191"/>
      <c r="J35" s="191"/>
      <c r="K35" s="191"/>
      <c r="L35" s="191"/>
      <c r="M35" s="191"/>
      <c r="N35" s="191"/>
      <c r="O35" s="191"/>
      <c r="P35" s="191"/>
      <c r="Q35" s="191"/>
      <c r="R35" s="191"/>
      <c r="S35" s="168"/>
      <c r="T35" s="169"/>
      <c r="U35" s="170"/>
      <c r="V35" s="171"/>
      <c r="W35" s="172"/>
      <c r="X35" s="173"/>
      <c r="Y35" s="169"/>
      <c r="Z35" s="169"/>
      <c r="AA35" s="169"/>
      <c r="AB35" s="187"/>
      <c r="AC35" s="188"/>
      <c r="AD35" s="175"/>
    </row>
    <row r="36" spans="1:30" ht="23.1" customHeight="1">
      <c r="A36" s="167">
        <v>33</v>
      </c>
      <c r="B36" s="255"/>
      <c r="C36" s="256"/>
      <c r="D36" s="256"/>
      <c r="E36" s="191"/>
      <c r="F36" s="191"/>
      <c r="G36" s="191"/>
      <c r="H36" s="191"/>
      <c r="I36" s="191"/>
      <c r="J36" s="191"/>
      <c r="K36" s="191"/>
      <c r="L36" s="191"/>
      <c r="M36" s="191"/>
      <c r="N36" s="191"/>
      <c r="O36" s="191"/>
      <c r="P36" s="191"/>
      <c r="Q36" s="191"/>
      <c r="R36" s="191"/>
      <c r="S36" s="168"/>
      <c r="T36" s="169"/>
      <c r="U36" s="170"/>
      <c r="V36" s="171"/>
      <c r="W36" s="172"/>
      <c r="X36" s="173"/>
      <c r="Y36" s="169"/>
      <c r="Z36" s="169"/>
      <c r="AA36" s="169"/>
      <c r="AB36" s="187"/>
      <c r="AC36" s="188"/>
      <c r="AD36" s="175"/>
    </row>
    <row r="37" spans="1:30" ht="23.1" customHeight="1">
      <c r="A37" s="167">
        <v>34</v>
      </c>
      <c r="B37" s="255"/>
      <c r="C37" s="256"/>
      <c r="D37" s="256"/>
      <c r="E37" s="191"/>
      <c r="F37" s="191"/>
      <c r="G37" s="191"/>
      <c r="H37" s="191"/>
      <c r="I37" s="191"/>
      <c r="J37" s="191"/>
      <c r="K37" s="191"/>
      <c r="L37" s="191"/>
      <c r="M37" s="191"/>
      <c r="N37" s="191"/>
      <c r="O37" s="191"/>
      <c r="P37" s="191"/>
      <c r="Q37" s="191"/>
      <c r="R37" s="191"/>
      <c r="S37" s="168"/>
      <c r="T37" s="169"/>
      <c r="U37" s="170"/>
      <c r="V37" s="171"/>
      <c r="W37" s="172"/>
      <c r="X37" s="173"/>
      <c r="Y37" s="169"/>
      <c r="Z37" s="169"/>
      <c r="AA37" s="169"/>
      <c r="AB37" s="187"/>
      <c r="AC37" s="254"/>
      <c r="AD37" s="175"/>
    </row>
    <row r="38" spans="1:30" ht="23.1" customHeight="1">
      <c r="A38" s="167">
        <v>35</v>
      </c>
      <c r="B38" s="255"/>
      <c r="C38" s="256"/>
      <c r="D38" s="256"/>
      <c r="E38" s="191"/>
      <c r="F38" s="191"/>
      <c r="G38" s="191"/>
      <c r="H38" s="191"/>
      <c r="I38" s="191"/>
      <c r="J38" s="191"/>
      <c r="K38" s="191"/>
      <c r="L38" s="191"/>
      <c r="M38" s="191"/>
      <c r="N38" s="191"/>
      <c r="O38" s="191"/>
      <c r="P38" s="191"/>
      <c r="Q38" s="191"/>
      <c r="R38" s="191"/>
      <c r="S38" s="168"/>
      <c r="T38" s="169"/>
      <c r="U38" s="170"/>
      <c r="V38" s="171"/>
      <c r="W38" s="172"/>
      <c r="X38" s="173"/>
      <c r="Y38" s="169"/>
      <c r="Z38" s="169"/>
      <c r="AA38" s="169"/>
      <c r="AB38" s="187"/>
      <c r="AC38" s="188"/>
      <c r="AD38" s="175"/>
    </row>
    <row r="39" spans="1:30" ht="23.1" customHeight="1">
      <c r="A39" s="167">
        <v>36</v>
      </c>
      <c r="B39" s="255"/>
      <c r="C39" s="256"/>
      <c r="D39" s="256"/>
      <c r="E39" s="191"/>
      <c r="F39" s="191"/>
      <c r="G39" s="191"/>
      <c r="H39" s="191"/>
      <c r="I39" s="191"/>
      <c r="J39" s="191"/>
      <c r="K39" s="191"/>
      <c r="L39" s="191"/>
      <c r="M39" s="191"/>
      <c r="N39" s="191"/>
      <c r="O39" s="191"/>
      <c r="P39" s="191"/>
      <c r="Q39" s="191"/>
      <c r="R39" s="191"/>
      <c r="S39" s="168"/>
      <c r="T39" s="169"/>
      <c r="U39" s="170"/>
      <c r="V39" s="171"/>
      <c r="W39" s="172"/>
      <c r="X39" s="173"/>
      <c r="Y39" s="169"/>
      <c r="Z39" s="169"/>
      <c r="AA39" s="169"/>
      <c r="AB39" s="187"/>
      <c r="AC39" s="188"/>
      <c r="AD39" s="175"/>
    </row>
    <row r="40" spans="1:30" ht="23.1" customHeight="1">
      <c r="A40" s="167">
        <v>37</v>
      </c>
      <c r="B40" s="255"/>
      <c r="C40" s="256"/>
      <c r="D40" s="256"/>
      <c r="E40" s="191"/>
      <c r="F40" s="191"/>
      <c r="G40" s="191"/>
      <c r="H40" s="191"/>
      <c r="I40" s="191"/>
      <c r="J40" s="191"/>
      <c r="K40" s="191"/>
      <c r="L40" s="191"/>
      <c r="M40" s="191"/>
      <c r="N40" s="191"/>
      <c r="O40" s="191"/>
      <c r="P40" s="191"/>
      <c r="Q40" s="191"/>
      <c r="R40" s="191"/>
      <c r="S40" s="168"/>
      <c r="T40" s="169"/>
      <c r="U40" s="170"/>
      <c r="V40" s="171"/>
      <c r="W40" s="172"/>
      <c r="X40" s="173"/>
      <c r="Y40" s="169"/>
      <c r="Z40" s="169"/>
      <c r="AA40" s="169"/>
      <c r="AB40" s="187"/>
      <c r="AC40" s="206"/>
      <c r="AD40" s="175"/>
    </row>
    <row r="41" spans="1:30" ht="23.1" customHeight="1">
      <c r="A41" s="167">
        <v>38</v>
      </c>
      <c r="B41" s="255"/>
      <c r="C41" s="256"/>
      <c r="D41" s="256"/>
      <c r="E41" s="191"/>
      <c r="F41" s="191"/>
      <c r="G41" s="191"/>
      <c r="H41" s="191"/>
      <c r="I41" s="191"/>
      <c r="J41" s="191"/>
      <c r="K41" s="191"/>
      <c r="L41" s="191"/>
      <c r="M41" s="191"/>
      <c r="N41" s="191"/>
      <c r="O41" s="191"/>
      <c r="P41" s="191"/>
      <c r="Q41" s="191"/>
      <c r="R41" s="191"/>
      <c r="S41" s="168"/>
      <c r="T41" s="169"/>
      <c r="U41" s="170"/>
      <c r="V41" s="171"/>
      <c r="W41" s="172"/>
      <c r="X41" s="173"/>
      <c r="Y41" s="169"/>
      <c r="Z41" s="169"/>
      <c r="AA41" s="169"/>
      <c r="AB41" s="187"/>
      <c r="AC41" s="188"/>
      <c r="AD41" s="175"/>
    </row>
    <row r="42" spans="1:30" ht="23.1" customHeight="1">
      <c r="A42" s="167">
        <v>39</v>
      </c>
      <c r="B42" s="255"/>
      <c r="C42" s="256"/>
      <c r="D42" s="256"/>
      <c r="E42" s="191"/>
      <c r="F42" s="191"/>
      <c r="G42" s="191"/>
      <c r="H42" s="191"/>
      <c r="I42" s="191"/>
      <c r="J42" s="191"/>
      <c r="K42" s="191"/>
      <c r="L42" s="191"/>
      <c r="M42" s="191"/>
      <c r="N42" s="191"/>
      <c r="O42" s="191"/>
      <c r="P42" s="191"/>
      <c r="Q42" s="191"/>
      <c r="R42" s="191"/>
      <c r="S42" s="168"/>
      <c r="T42" s="169"/>
      <c r="U42" s="170"/>
      <c r="V42" s="171"/>
      <c r="W42" s="172"/>
      <c r="X42" s="173"/>
      <c r="Y42" s="169"/>
      <c r="Z42" s="169"/>
      <c r="AA42" s="169"/>
      <c r="AB42" s="187"/>
      <c r="AC42" s="254"/>
      <c r="AD42" s="175"/>
    </row>
    <row r="43" spans="1:30" ht="23.1" customHeight="1">
      <c r="A43" s="167">
        <v>40</v>
      </c>
      <c r="B43" s="255"/>
      <c r="C43" s="256"/>
      <c r="D43" s="256"/>
      <c r="E43" s="191"/>
      <c r="F43" s="191"/>
      <c r="G43" s="191"/>
      <c r="H43" s="191"/>
      <c r="I43" s="191"/>
      <c r="J43" s="191"/>
      <c r="K43" s="191"/>
      <c r="L43" s="191"/>
      <c r="M43" s="191"/>
      <c r="N43" s="191"/>
      <c r="O43" s="191"/>
      <c r="P43" s="191"/>
      <c r="Q43" s="191"/>
      <c r="R43" s="191"/>
      <c r="S43" s="168"/>
      <c r="T43" s="169"/>
      <c r="U43" s="170"/>
      <c r="V43" s="171"/>
      <c r="W43" s="172"/>
      <c r="X43" s="173"/>
      <c r="Y43" s="169"/>
      <c r="Z43" s="169"/>
      <c r="AA43" s="169"/>
      <c r="AB43" s="187"/>
      <c r="AC43" s="188"/>
      <c r="AD43" s="175"/>
    </row>
    <row r="44" spans="1:30" ht="23.1" customHeight="1">
      <c r="A44" s="167">
        <v>41</v>
      </c>
      <c r="B44" s="255"/>
      <c r="C44" s="256"/>
      <c r="D44" s="256"/>
      <c r="E44" s="191"/>
      <c r="F44" s="191"/>
      <c r="G44" s="191"/>
      <c r="H44" s="191"/>
      <c r="I44" s="191"/>
      <c r="J44" s="191"/>
      <c r="K44" s="191"/>
      <c r="L44" s="191"/>
      <c r="M44" s="191"/>
      <c r="N44" s="191"/>
      <c r="O44" s="191"/>
      <c r="P44" s="191"/>
      <c r="Q44" s="191"/>
      <c r="R44" s="191"/>
      <c r="S44" s="168"/>
      <c r="T44" s="169"/>
      <c r="U44" s="170"/>
      <c r="V44" s="171"/>
      <c r="W44" s="172"/>
      <c r="X44" s="173"/>
      <c r="Y44" s="169"/>
      <c r="Z44" s="169"/>
      <c r="AA44" s="169"/>
      <c r="AB44" s="187"/>
      <c r="AC44" s="188"/>
      <c r="AD44" s="175"/>
    </row>
    <row r="45" spans="1:30" ht="23.25" customHeight="1" thickBot="1">
      <c r="A45" s="189"/>
      <c r="E45" s="177">
        <f t="shared" ref="E45:S45" si="10">COUNTIF(E4:E44,"=k")+COUNTIF(E4:E44,"=p")</f>
        <v>0</v>
      </c>
      <c r="F45" s="177">
        <f t="shared" si="10"/>
        <v>5</v>
      </c>
      <c r="G45" s="177">
        <f t="shared" si="10"/>
        <v>0</v>
      </c>
      <c r="H45" s="177">
        <f t="shared" si="10"/>
        <v>0</v>
      </c>
      <c r="I45" s="177">
        <f t="shared" si="10"/>
        <v>0</v>
      </c>
      <c r="J45" s="177">
        <f t="shared" si="10"/>
        <v>4</v>
      </c>
      <c r="K45" s="177">
        <f t="shared" si="10"/>
        <v>5</v>
      </c>
      <c r="L45" s="177">
        <f t="shared" si="10"/>
        <v>5</v>
      </c>
      <c r="M45" s="177">
        <f t="shared" si="10"/>
        <v>0</v>
      </c>
      <c r="N45" s="177">
        <f t="shared" si="10"/>
        <v>0</v>
      </c>
      <c r="O45" s="177">
        <f t="shared" si="10"/>
        <v>0</v>
      </c>
      <c r="P45" s="177">
        <f t="shared" si="10"/>
        <v>0</v>
      </c>
      <c r="Q45" s="177">
        <f t="shared" si="10"/>
        <v>0</v>
      </c>
      <c r="R45" s="177">
        <f t="shared" si="10"/>
        <v>0</v>
      </c>
      <c r="S45" s="177">
        <f t="shared" si="10"/>
        <v>0</v>
      </c>
      <c r="T45" s="178"/>
    </row>
    <row r="46" spans="1:30">
      <c r="A46" s="189"/>
    </row>
    <row r="47" spans="1:30">
      <c r="A47" s="189"/>
      <c r="C47" s="179" t="s">
        <v>114</v>
      </c>
    </row>
    <row r="48" spans="1:30">
      <c r="A48" s="189"/>
      <c r="C48" s="179" t="s">
        <v>115</v>
      </c>
    </row>
    <row r="49" spans="3:9">
      <c r="C49" s="179" t="s">
        <v>116</v>
      </c>
      <c r="I49" s="190"/>
    </row>
  </sheetData>
  <mergeCells count="5">
    <mergeCell ref="N2:Q2"/>
    <mergeCell ref="R2:S2"/>
    <mergeCell ref="C3:D3"/>
    <mergeCell ref="E2:G2"/>
    <mergeCell ref="H2:M2"/>
  </mergeCells>
  <phoneticPr fontId="12" type="noConversion"/>
  <conditionalFormatting sqref="B20:D44">
    <cfRule type="expression" dxfId="3" priority="2" stopIfTrue="1">
      <formula>IF(MOD($A20,2)=0,TRUE,FALSE)</formula>
    </cfRule>
  </conditionalFormatting>
  <conditionalFormatting sqref="B4:D19">
    <cfRule type="cellIs" dxfId="2" priority="1" stopIfTrue="1" operator="equal">
      <formula>0</formula>
    </cfRule>
  </conditionalFormatting>
  <pageMargins left="0.75" right="0.75" top="1" bottom="1" header="0.5" footer="0.5"/>
  <pageSetup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W64"/>
  <sheetViews>
    <sheetView topLeftCell="A2" zoomScale="80" workbookViewId="0">
      <pane xSplit="4" ySplit="2" topLeftCell="E4" activePane="bottomRight" state="frozen"/>
      <selection activeCell="A2" sqref="A2"/>
      <selection pane="topRight" activeCell="E2" sqref="E2"/>
      <selection pane="bottomLeft" activeCell="A4" sqref="A4"/>
      <selection pane="bottomRight" activeCell="H17" sqref="H17"/>
    </sheetView>
  </sheetViews>
  <sheetFormatPr defaultRowHeight="14.25"/>
  <cols>
    <col min="1" max="1" width="4.875" customWidth="1"/>
    <col min="2" max="2" width="10.75" customWidth="1"/>
    <col min="3" max="3" width="15.625" customWidth="1"/>
    <col min="4" max="4" width="7.625" customWidth="1"/>
    <col min="5" max="14" width="6.625" customWidth="1"/>
  </cols>
  <sheetData>
    <row r="1" spans="1:23" ht="20.25">
      <c r="A1" s="43" t="s">
        <v>78</v>
      </c>
      <c r="B1" s="43"/>
      <c r="C1" s="43"/>
      <c r="D1" s="43"/>
      <c r="E1" s="43"/>
      <c r="F1" s="43"/>
      <c r="G1" s="43"/>
    </row>
    <row r="2" spans="1:23" ht="18.75" thickBot="1">
      <c r="A2" s="2"/>
      <c r="E2" s="42">
        <v>9</v>
      </c>
      <c r="F2" s="358">
        <v>10</v>
      </c>
      <c r="G2" s="359"/>
      <c r="H2" s="358">
        <v>11</v>
      </c>
      <c r="I2" s="359"/>
      <c r="J2" s="360"/>
      <c r="K2" s="358">
        <v>12</v>
      </c>
      <c r="L2" s="359"/>
      <c r="M2" s="360"/>
    </row>
    <row r="3" spans="1:23" s="44" customFormat="1" ht="23.25" customHeight="1">
      <c r="A3" s="34" t="s">
        <v>1</v>
      </c>
      <c r="B3" s="34" t="s">
        <v>2</v>
      </c>
      <c r="C3" s="272" t="s">
        <v>6</v>
      </c>
      <c r="D3" s="273"/>
      <c r="E3" s="40" t="s">
        <v>106</v>
      </c>
      <c r="F3" s="40" t="s">
        <v>107</v>
      </c>
      <c r="G3" s="40" t="s">
        <v>108</v>
      </c>
      <c r="H3" s="40" t="s">
        <v>109</v>
      </c>
      <c r="I3" s="40" t="s">
        <v>110</v>
      </c>
      <c r="J3" s="40" t="s">
        <v>111</v>
      </c>
      <c r="K3" s="40" t="s">
        <v>112</v>
      </c>
      <c r="L3" s="40" t="s">
        <v>113</v>
      </c>
      <c r="M3" s="40"/>
      <c r="N3" s="91" t="s">
        <v>65</v>
      </c>
      <c r="O3" s="61"/>
    </row>
    <row r="4" spans="1:23" ht="23.1" customHeight="1">
      <c r="A4" s="158">
        <v>1</v>
      </c>
      <c r="B4" s="159" t="s">
        <v>264</v>
      </c>
      <c r="C4" s="160" t="s">
        <v>255</v>
      </c>
      <c r="D4" s="161" t="s">
        <v>247</v>
      </c>
      <c r="E4" s="12"/>
      <c r="F4" s="12"/>
      <c r="G4" s="46"/>
      <c r="H4" s="46"/>
      <c r="I4" s="46"/>
      <c r="J4" s="46"/>
      <c r="K4" s="46"/>
      <c r="L4" s="46"/>
      <c r="M4" s="88"/>
      <c r="N4" s="76">
        <f t="shared" ref="N4:N46" si="0">SUM(E4:L4)</f>
        <v>0</v>
      </c>
      <c r="O4" s="61"/>
    </row>
    <row r="5" spans="1:23" s="45" customFormat="1" ht="23.1" customHeight="1">
      <c r="A5" s="158">
        <v>2</v>
      </c>
      <c r="B5" s="159" t="s">
        <v>265</v>
      </c>
      <c r="C5" s="160" t="s">
        <v>266</v>
      </c>
      <c r="D5" s="161" t="s">
        <v>120</v>
      </c>
      <c r="E5" s="58"/>
      <c r="F5" s="58"/>
      <c r="G5" s="35"/>
      <c r="H5" s="58"/>
      <c r="I5" s="58"/>
      <c r="J5" s="58"/>
      <c r="K5" s="58"/>
      <c r="L5" s="58"/>
      <c r="M5" s="89"/>
      <c r="N5" s="76">
        <f t="shared" si="0"/>
        <v>0</v>
      </c>
      <c r="O5" s="61"/>
      <c r="P5" s="44"/>
      <c r="Q5" s="44"/>
      <c r="R5" s="44"/>
      <c r="S5" s="44"/>
      <c r="T5" s="44"/>
      <c r="U5" s="44"/>
      <c r="V5" s="44"/>
      <c r="W5" s="44"/>
    </row>
    <row r="6" spans="1:23" s="45" customFormat="1" ht="23.1" customHeight="1">
      <c r="A6" s="158">
        <v>3</v>
      </c>
      <c r="B6" s="159" t="s">
        <v>267</v>
      </c>
      <c r="C6" s="160" t="s">
        <v>268</v>
      </c>
      <c r="D6" s="161" t="s">
        <v>120</v>
      </c>
      <c r="E6" s="35"/>
      <c r="F6" s="35"/>
      <c r="G6" s="35"/>
      <c r="H6" s="58"/>
      <c r="I6" s="58"/>
      <c r="J6" s="58"/>
      <c r="K6" s="58"/>
      <c r="L6" s="58"/>
      <c r="M6" s="89"/>
      <c r="N6" s="76">
        <f t="shared" si="0"/>
        <v>0</v>
      </c>
      <c r="O6"/>
      <c r="P6"/>
      <c r="Q6"/>
      <c r="R6"/>
      <c r="S6"/>
      <c r="T6"/>
      <c r="U6"/>
      <c r="V6"/>
      <c r="W6"/>
    </row>
    <row r="7" spans="1:23" s="45" customFormat="1" ht="23.1" customHeight="1">
      <c r="A7" s="158">
        <v>4</v>
      </c>
      <c r="B7" s="159" t="s">
        <v>269</v>
      </c>
      <c r="C7" s="160" t="s">
        <v>270</v>
      </c>
      <c r="D7" s="161" t="s">
        <v>120</v>
      </c>
      <c r="E7" s="35"/>
      <c r="F7" s="35"/>
      <c r="G7" s="35"/>
      <c r="H7" s="58"/>
      <c r="I7" s="58"/>
      <c r="J7" s="58"/>
      <c r="K7" s="58"/>
      <c r="L7" s="58"/>
      <c r="M7" s="89"/>
      <c r="N7" s="76">
        <f t="shared" si="0"/>
        <v>0</v>
      </c>
      <c r="O7" s="44"/>
      <c r="P7" s="44"/>
      <c r="Q7" s="44"/>
      <c r="R7" s="44"/>
      <c r="S7" s="44"/>
      <c r="T7" s="44"/>
      <c r="U7" s="44"/>
      <c r="V7" s="44"/>
      <c r="W7" s="44"/>
    </row>
    <row r="8" spans="1:23" s="45" customFormat="1" ht="23.1" customHeight="1">
      <c r="A8" s="158">
        <v>5</v>
      </c>
      <c r="B8" s="159" t="s">
        <v>271</v>
      </c>
      <c r="C8" s="160" t="s">
        <v>147</v>
      </c>
      <c r="D8" s="161" t="s">
        <v>272</v>
      </c>
      <c r="E8" s="35"/>
      <c r="F8" s="35"/>
      <c r="G8" s="35"/>
      <c r="H8" s="58"/>
      <c r="I8" s="58"/>
      <c r="J8" s="58"/>
      <c r="K8" s="58"/>
      <c r="L8" s="58"/>
      <c r="M8" s="89"/>
      <c r="N8" s="76">
        <f t="shared" si="0"/>
        <v>0</v>
      </c>
      <c r="O8"/>
      <c r="P8"/>
      <c r="Q8"/>
      <c r="R8"/>
      <c r="S8"/>
      <c r="T8"/>
      <c r="U8"/>
      <c r="V8"/>
      <c r="W8"/>
    </row>
    <row r="9" spans="1:23" s="45" customFormat="1" ht="23.1" customHeight="1">
      <c r="A9" s="158">
        <v>6</v>
      </c>
      <c r="B9" s="159" t="s">
        <v>273</v>
      </c>
      <c r="C9" s="160" t="s">
        <v>164</v>
      </c>
      <c r="D9" s="161" t="s">
        <v>154</v>
      </c>
      <c r="E9" s="35"/>
      <c r="F9" s="35"/>
      <c r="G9" s="35"/>
      <c r="H9" s="58"/>
      <c r="I9" s="58"/>
      <c r="J9" s="58"/>
      <c r="K9" s="58"/>
      <c r="L9" s="58"/>
      <c r="M9" s="89"/>
      <c r="N9" s="76">
        <f t="shared" si="0"/>
        <v>0</v>
      </c>
      <c r="O9" s="44"/>
      <c r="P9" s="44"/>
      <c r="Q9" s="44"/>
      <c r="R9" s="44"/>
      <c r="S9" s="44"/>
      <c r="T9" s="44"/>
      <c r="U9" s="44"/>
      <c r="V9" s="44"/>
      <c r="W9" s="44"/>
    </row>
    <row r="10" spans="1:23" s="45" customFormat="1" ht="23.1" customHeight="1">
      <c r="A10" s="158">
        <v>7</v>
      </c>
      <c r="B10" s="159" t="s">
        <v>274</v>
      </c>
      <c r="C10" s="160" t="s">
        <v>275</v>
      </c>
      <c r="D10" s="161" t="s">
        <v>121</v>
      </c>
      <c r="E10" s="35"/>
      <c r="F10" s="35"/>
      <c r="G10" s="35"/>
      <c r="H10" s="58"/>
      <c r="I10" s="58"/>
      <c r="J10" s="58"/>
      <c r="K10" s="58"/>
      <c r="L10" s="58"/>
      <c r="M10" s="89"/>
      <c r="N10" s="76">
        <f t="shared" si="0"/>
        <v>0</v>
      </c>
      <c r="O10"/>
      <c r="P10"/>
      <c r="Q10"/>
      <c r="R10"/>
      <c r="S10"/>
      <c r="T10"/>
      <c r="U10"/>
      <c r="V10"/>
      <c r="W10"/>
    </row>
    <row r="11" spans="1:23" s="45" customFormat="1" ht="23.1" customHeight="1">
      <c r="A11" s="158">
        <v>8</v>
      </c>
      <c r="B11" s="159" t="s">
        <v>276</v>
      </c>
      <c r="C11" s="160" t="s">
        <v>254</v>
      </c>
      <c r="D11" s="161" t="s">
        <v>121</v>
      </c>
      <c r="E11" s="35"/>
      <c r="F11" s="35"/>
      <c r="G11" s="35"/>
      <c r="H11" s="58"/>
      <c r="I11" s="58"/>
      <c r="J11" s="58"/>
      <c r="K11" s="58"/>
      <c r="L11" s="58"/>
      <c r="M11" s="89"/>
      <c r="N11" s="76">
        <f t="shared" si="0"/>
        <v>0</v>
      </c>
      <c r="O11" s="44"/>
      <c r="P11" s="44"/>
      <c r="Q11" s="44"/>
      <c r="R11" s="44"/>
      <c r="S11" s="44"/>
      <c r="T11" s="44"/>
      <c r="U11" s="44"/>
      <c r="V11" s="44"/>
      <c r="W11" s="44"/>
    </row>
    <row r="12" spans="1:23" s="45" customFormat="1" ht="23.1" customHeight="1">
      <c r="A12" s="158">
        <v>9</v>
      </c>
      <c r="B12" s="159" t="s">
        <v>277</v>
      </c>
      <c r="C12" s="160" t="s">
        <v>278</v>
      </c>
      <c r="D12" s="161" t="s">
        <v>121</v>
      </c>
      <c r="E12" s="35"/>
      <c r="F12" s="35"/>
      <c r="G12" s="35"/>
      <c r="H12" s="58"/>
      <c r="I12" s="58"/>
      <c r="J12" s="58"/>
      <c r="K12" s="58"/>
      <c r="L12" s="58"/>
      <c r="M12" s="89"/>
      <c r="N12" s="76">
        <f t="shared" si="0"/>
        <v>0</v>
      </c>
      <c r="O12"/>
      <c r="P12"/>
      <c r="Q12"/>
      <c r="R12"/>
      <c r="S12"/>
      <c r="T12"/>
      <c r="U12"/>
      <c r="V12"/>
      <c r="W12"/>
    </row>
    <row r="13" spans="1:23" s="45" customFormat="1" ht="22.5" customHeight="1">
      <c r="A13" s="158">
        <v>10</v>
      </c>
      <c r="B13" s="159" t="s">
        <v>279</v>
      </c>
      <c r="C13" s="160" t="s">
        <v>280</v>
      </c>
      <c r="D13" s="161" t="s">
        <v>281</v>
      </c>
      <c r="E13" s="35"/>
      <c r="F13" s="35"/>
      <c r="G13" s="35"/>
      <c r="H13" s="58"/>
      <c r="I13" s="58"/>
      <c r="J13" s="58"/>
      <c r="K13" s="58"/>
      <c r="L13" s="58"/>
      <c r="M13" s="89"/>
      <c r="N13" s="76">
        <f t="shared" si="0"/>
        <v>0</v>
      </c>
      <c r="O13" s="44"/>
      <c r="P13" s="44"/>
      <c r="Q13" s="44"/>
      <c r="R13" s="44"/>
      <c r="S13" s="44"/>
      <c r="T13" s="44"/>
      <c r="U13" s="44"/>
      <c r="V13" s="44"/>
      <c r="W13" s="44"/>
    </row>
    <row r="14" spans="1:23" s="45" customFormat="1" ht="23.1" customHeight="1">
      <c r="A14" s="158">
        <v>11</v>
      </c>
      <c r="B14" s="159" t="s">
        <v>282</v>
      </c>
      <c r="C14" s="160" t="s">
        <v>283</v>
      </c>
      <c r="D14" s="161" t="s">
        <v>100</v>
      </c>
      <c r="E14" s="35"/>
      <c r="F14" s="35"/>
      <c r="G14" s="35"/>
      <c r="H14" s="58"/>
      <c r="I14" s="58"/>
      <c r="J14" s="58"/>
      <c r="K14" s="58"/>
      <c r="L14" s="58"/>
      <c r="M14" s="89"/>
      <c r="N14" s="76">
        <f t="shared" si="0"/>
        <v>0</v>
      </c>
      <c r="O14"/>
      <c r="P14"/>
      <c r="Q14"/>
      <c r="R14"/>
      <c r="S14"/>
      <c r="T14"/>
      <c r="U14"/>
      <c r="V14"/>
      <c r="W14"/>
    </row>
    <row r="15" spans="1:23" s="45" customFormat="1" ht="23.1" customHeight="1">
      <c r="A15" s="158">
        <v>12</v>
      </c>
      <c r="B15" s="159" t="s">
        <v>284</v>
      </c>
      <c r="C15" s="160" t="s">
        <v>171</v>
      </c>
      <c r="D15" s="161" t="s">
        <v>248</v>
      </c>
      <c r="E15" s="58"/>
      <c r="F15" s="35"/>
      <c r="G15" s="35"/>
      <c r="H15" s="58"/>
      <c r="I15" s="58"/>
      <c r="J15" s="58"/>
      <c r="K15" s="58"/>
      <c r="L15" s="58"/>
      <c r="M15" s="89"/>
      <c r="N15" s="76">
        <f t="shared" si="0"/>
        <v>0</v>
      </c>
      <c r="O15" s="44"/>
      <c r="P15" s="44"/>
      <c r="Q15" s="44"/>
      <c r="R15" s="44"/>
      <c r="S15" s="44"/>
      <c r="T15" s="44"/>
      <c r="U15" s="44"/>
      <c r="V15" s="44"/>
      <c r="W15" s="44"/>
    </row>
    <row r="16" spans="1:23" s="45" customFormat="1" ht="23.1" customHeight="1">
      <c r="A16" s="158">
        <v>13</v>
      </c>
      <c r="B16" s="159" t="s">
        <v>285</v>
      </c>
      <c r="C16" s="160" t="s">
        <v>101</v>
      </c>
      <c r="D16" s="161" t="s">
        <v>168</v>
      </c>
      <c r="E16" s="35"/>
      <c r="F16" s="35"/>
      <c r="G16" s="35"/>
      <c r="H16" s="58"/>
      <c r="I16" s="58"/>
      <c r="J16" s="58"/>
      <c r="K16" s="58"/>
      <c r="L16" s="58"/>
      <c r="M16" s="89"/>
      <c r="N16" s="76">
        <f t="shared" si="0"/>
        <v>0</v>
      </c>
      <c r="O16"/>
      <c r="P16"/>
      <c r="Q16"/>
      <c r="R16"/>
      <c r="S16"/>
      <c r="T16"/>
      <c r="U16"/>
      <c r="V16"/>
      <c r="W16"/>
    </row>
    <row r="17" spans="1:23" s="45" customFormat="1" ht="23.1" customHeight="1">
      <c r="A17" s="158">
        <v>14</v>
      </c>
      <c r="B17" s="159" t="s">
        <v>286</v>
      </c>
      <c r="C17" s="160" t="s">
        <v>287</v>
      </c>
      <c r="D17" s="161" t="s">
        <v>288</v>
      </c>
      <c r="E17" s="35"/>
      <c r="F17" s="35"/>
      <c r="G17" s="35"/>
      <c r="H17" s="58"/>
      <c r="I17" s="58"/>
      <c r="J17" s="58"/>
      <c r="K17" s="58"/>
      <c r="L17" s="58"/>
      <c r="M17" s="89"/>
      <c r="N17" s="76">
        <f t="shared" si="0"/>
        <v>0</v>
      </c>
      <c r="O17" s="44"/>
      <c r="P17" s="44"/>
      <c r="Q17" s="44"/>
      <c r="R17" s="44"/>
      <c r="S17" s="44"/>
      <c r="T17" s="44"/>
      <c r="U17" s="44"/>
      <c r="V17" s="44"/>
      <c r="W17" s="44"/>
    </row>
    <row r="18" spans="1:23" ht="23.1" customHeight="1">
      <c r="A18" s="158">
        <v>15</v>
      </c>
      <c r="B18" s="159" t="s">
        <v>289</v>
      </c>
      <c r="C18" s="160" t="s">
        <v>171</v>
      </c>
      <c r="D18" s="161" t="s">
        <v>172</v>
      </c>
      <c r="E18" s="12"/>
      <c r="F18" s="12"/>
      <c r="G18" s="12"/>
      <c r="H18" s="59"/>
      <c r="I18" s="59"/>
      <c r="J18" s="59"/>
      <c r="K18" s="59"/>
      <c r="L18" s="59"/>
      <c r="M18" s="90"/>
      <c r="N18" s="76">
        <f t="shared" si="0"/>
        <v>0</v>
      </c>
    </row>
    <row r="19" spans="1:23" ht="23.1" customHeight="1">
      <c r="A19" s="158">
        <v>16</v>
      </c>
      <c r="B19" s="159" t="s">
        <v>290</v>
      </c>
      <c r="C19" s="160" t="s">
        <v>251</v>
      </c>
      <c r="D19" s="161" t="s">
        <v>249</v>
      </c>
      <c r="E19" s="12"/>
      <c r="F19" s="12"/>
      <c r="G19" s="12"/>
      <c r="H19" s="59"/>
      <c r="I19" s="59"/>
      <c r="J19" s="59"/>
      <c r="K19" s="59"/>
      <c r="L19" s="59"/>
      <c r="M19" s="90"/>
      <c r="N19" s="76">
        <f t="shared" si="0"/>
        <v>0</v>
      </c>
      <c r="O19" s="44"/>
      <c r="P19" s="44"/>
      <c r="Q19" s="44"/>
      <c r="R19" s="44"/>
      <c r="S19" s="44"/>
      <c r="T19" s="44"/>
      <c r="U19" s="44"/>
      <c r="V19" s="44"/>
      <c r="W19" s="44"/>
    </row>
    <row r="20" spans="1:23" s="45" customFormat="1" ht="23.1" customHeight="1">
      <c r="A20" s="158">
        <v>17</v>
      </c>
      <c r="B20" s="159" t="s">
        <v>291</v>
      </c>
      <c r="C20" s="160" t="s">
        <v>292</v>
      </c>
      <c r="D20" s="161" t="s">
        <v>250</v>
      </c>
      <c r="E20" s="46"/>
      <c r="F20" s="46"/>
      <c r="G20" s="46"/>
      <c r="H20" s="46"/>
      <c r="I20" s="46"/>
      <c r="J20" s="46"/>
      <c r="K20" s="46"/>
      <c r="L20" s="46"/>
      <c r="M20" s="88"/>
      <c r="N20" s="76">
        <f t="shared" si="0"/>
        <v>0</v>
      </c>
      <c r="O20"/>
      <c r="P20"/>
      <c r="Q20"/>
      <c r="R20"/>
      <c r="S20"/>
      <c r="T20"/>
      <c r="U20"/>
      <c r="V20"/>
      <c r="W20"/>
    </row>
    <row r="21" spans="1:23" ht="23.1" customHeight="1">
      <c r="A21" s="158">
        <v>18</v>
      </c>
      <c r="B21" s="159" t="s">
        <v>293</v>
      </c>
      <c r="C21" s="160" t="s">
        <v>294</v>
      </c>
      <c r="D21" s="161" t="s">
        <v>295</v>
      </c>
      <c r="E21" s="12"/>
      <c r="F21" s="12"/>
      <c r="G21" s="12"/>
      <c r="H21" s="59"/>
      <c r="I21" s="59"/>
      <c r="J21" s="59"/>
      <c r="K21" s="59"/>
      <c r="L21" s="59"/>
      <c r="M21" s="90"/>
      <c r="N21" s="76">
        <f t="shared" si="0"/>
        <v>0</v>
      </c>
      <c r="O21" s="44"/>
      <c r="P21" s="44"/>
      <c r="Q21" s="44"/>
      <c r="R21" s="44"/>
      <c r="S21" s="44"/>
      <c r="T21" s="44"/>
      <c r="U21" s="44"/>
      <c r="V21" s="44"/>
      <c r="W21" s="44"/>
    </row>
    <row r="22" spans="1:23" ht="23.1" customHeight="1">
      <c r="A22" s="158">
        <v>19</v>
      </c>
      <c r="B22" s="159" t="s">
        <v>296</v>
      </c>
      <c r="C22" s="160" t="s">
        <v>297</v>
      </c>
      <c r="D22" s="161" t="s">
        <v>298</v>
      </c>
      <c r="E22" s="12"/>
      <c r="F22" s="12"/>
      <c r="G22" s="12"/>
      <c r="H22" s="59"/>
      <c r="I22" s="59"/>
      <c r="J22" s="59"/>
      <c r="K22" s="59"/>
      <c r="L22" s="59"/>
      <c r="M22" s="90"/>
      <c r="N22" s="76">
        <f t="shared" si="0"/>
        <v>0</v>
      </c>
    </row>
    <row r="23" spans="1:23" s="45" customFormat="1" ht="23.1" customHeight="1">
      <c r="A23" s="158">
        <v>20</v>
      </c>
      <c r="B23" s="159" t="s">
        <v>299</v>
      </c>
      <c r="C23" s="160" t="s">
        <v>300</v>
      </c>
      <c r="D23" s="161" t="s">
        <v>301</v>
      </c>
      <c r="E23" s="35"/>
      <c r="F23" s="35"/>
      <c r="G23" s="12"/>
      <c r="H23" s="58"/>
      <c r="I23" s="58"/>
      <c r="J23" s="58"/>
      <c r="K23" s="58"/>
      <c r="L23" s="58"/>
      <c r="M23" s="89"/>
      <c r="N23" s="76">
        <f t="shared" si="0"/>
        <v>0</v>
      </c>
      <c r="O23" s="44"/>
      <c r="P23" s="44"/>
      <c r="Q23" s="44"/>
      <c r="R23" s="44"/>
      <c r="S23" s="44"/>
      <c r="T23" s="44"/>
      <c r="U23" s="44"/>
      <c r="V23" s="44"/>
      <c r="W23" s="44"/>
    </row>
    <row r="24" spans="1:23" ht="23.1" customHeight="1">
      <c r="A24" s="158">
        <v>21</v>
      </c>
      <c r="B24" s="159" t="s">
        <v>302</v>
      </c>
      <c r="C24" s="160" t="s">
        <v>303</v>
      </c>
      <c r="D24" s="161" t="s">
        <v>304</v>
      </c>
      <c r="E24" s="12"/>
      <c r="F24" s="12"/>
      <c r="G24" s="12"/>
      <c r="H24" s="59"/>
      <c r="I24" s="59"/>
      <c r="J24" s="59"/>
      <c r="K24" s="59"/>
      <c r="L24" s="59"/>
      <c r="M24" s="90"/>
      <c r="N24" s="76">
        <f t="shared" si="0"/>
        <v>0</v>
      </c>
    </row>
    <row r="25" spans="1:23" ht="23.1" customHeight="1">
      <c r="A25" s="158">
        <v>22</v>
      </c>
      <c r="B25" s="159" t="s">
        <v>305</v>
      </c>
      <c r="C25" s="160" t="s">
        <v>306</v>
      </c>
      <c r="D25" s="161" t="s">
        <v>304</v>
      </c>
      <c r="E25" s="12"/>
      <c r="F25" s="12"/>
      <c r="G25" s="12"/>
      <c r="H25" s="60"/>
      <c r="I25" s="59"/>
      <c r="J25" s="59"/>
      <c r="K25" s="59"/>
      <c r="L25" s="59"/>
      <c r="M25" s="90"/>
      <c r="N25" s="76">
        <f t="shared" si="0"/>
        <v>0</v>
      </c>
      <c r="O25" s="44"/>
      <c r="P25" s="44"/>
      <c r="Q25" s="44"/>
      <c r="R25" s="44"/>
      <c r="S25" s="44"/>
      <c r="T25" s="44"/>
      <c r="U25" s="44"/>
      <c r="V25" s="44"/>
      <c r="W25" s="44"/>
    </row>
    <row r="26" spans="1:23" ht="23.1" customHeight="1">
      <c r="A26" s="158">
        <v>23</v>
      </c>
      <c r="B26" s="159" t="s">
        <v>307</v>
      </c>
      <c r="C26" s="160" t="s">
        <v>308</v>
      </c>
      <c r="D26" s="161" t="s">
        <v>309</v>
      </c>
      <c r="E26" s="12"/>
      <c r="F26" s="12"/>
      <c r="G26" s="12"/>
      <c r="H26" s="59"/>
      <c r="I26" s="58"/>
      <c r="J26" s="59"/>
      <c r="K26" s="59"/>
      <c r="L26" s="59"/>
      <c r="M26" s="90"/>
      <c r="N26" s="76">
        <f t="shared" si="0"/>
        <v>0</v>
      </c>
      <c r="O26" s="44"/>
      <c r="P26" s="44"/>
      <c r="Q26" s="44"/>
      <c r="R26" s="44"/>
      <c r="S26" s="44"/>
      <c r="T26" s="44"/>
      <c r="U26" s="44"/>
      <c r="V26" s="44"/>
      <c r="W26" s="44"/>
    </row>
    <row r="27" spans="1:23" s="45" customFormat="1" ht="23.1" customHeight="1">
      <c r="A27" s="158">
        <v>24</v>
      </c>
      <c r="B27" s="159" t="s">
        <v>310</v>
      </c>
      <c r="C27" s="160" t="s">
        <v>311</v>
      </c>
      <c r="D27" s="161" t="s">
        <v>252</v>
      </c>
      <c r="E27" s="35"/>
      <c r="F27" s="35"/>
      <c r="G27" s="35"/>
      <c r="H27" s="58"/>
      <c r="I27" s="58"/>
      <c r="J27" s="58"/>
      <c r="K27" s="58"/>
      <c r="L27" s="58"/>
      <c r="M27" s="89"/>
      <c r="N27" s="76">
        <f t="shared" si="0"/>
        <v>0</v>
      </c>
      <c r="O27"/>
      <c r="P27"/>
      <c r="Q27"/>
      <c r="R27"/>
      <c r="S27"/>
      <c r="T27"/>
      <c r="U27"/>
      <c r="V27"/>
      <c r="W27"/>
    </row>
    <row r="28" spans="1:23" s="45" customFormat="1" ht="23.1" customHeight="1">
      <c r="A28" s="158">
        <v>25</v>
      </c>
      <c r="B28" s="159" t="s">
        <v>312</v>
      </c>
      <c r="C28" s="160" t="s">
        <v>313</v>
      </c>
      <c r="D28" s="161" t="s">
        <v>252</v>
      </c>
      <c r="E28" s="35"/>
      <c r="F28" s="35"/>
      <c r="G28" s="35"/>
      <c r="H28" s="58"/>
      <c r="I28" s="58"/>
      <c r="J28" s="58"/>
      <c r="K28" s="58"/>
      <c r="L28" s="58"/>
      <c r="M28" s="89"/>
      <c r="N28" s="76">
        <f t="shared" si="0"/>
        <v>0</v>
      </c>
      <c r="O28"/>
      <c r="P28"/>
      <c r="Q28"/>
      <c r="R28"/>
      <c r="S28"/>
      <c r="T28"/>
      <c r="U28"/>
      <c r="V28"/>
      <c r="W28"/>
    </row>
    <row r="29" spans="1:23" s="45" customFormat="1" ht="23.1" customHeight="1">
      <c r="A29" s="158">
        <v>26</v>
      </c>
      <c r="B29" s="159" t="s">
        <v>314</v>
      </c>
      <c r="C29" s="160" t="s">
        <v>315</v>
      </c>
      <c r="D29" s="161" t="s">
        <v>316</v>
      </c>
      <c r="E29" s="35"/>
      <c r="F29" s="35"/>
      <c r="G29" s="35"/>
      <c r="H29" s="58"/>
      <c r="I29" s="58"/>
      <c r="J29" s="58"/>
      <c r="K29" s="58"/>
      <c r="L29" s="58"/>
      <c r="M29" s="89"/>
      <c r="N29" s="76">
        <f t="shared" si="0"/>
        <v>0</v>
      </c>
      <c r="O29"/>
      <c r="P29"/>
      <c r="Q29"/>
      <c r="R29"/>
      <c r="S29"/>
      <c r="T29"/>
      <c r="U29"/>
      <c r="V29"/>
      <c r="W29"/>
    </row>
    <row r="30" spans="1:23" s="45" customFormat="1" ht="23.1" customHeight="1">
      <c r="A30" s="158">
        <v>27</v>
      </c>
      <c r="B30" s="159" t="s">
        <v>317</v>
      </c>
      <c r="C30" s="160" t="s">
        <v>318</v>
      </c>
      <c r="D30" s="161" t="s">
        <v>102</v>
      </c>
      <c r="E30" s="35"/>
      <c r="F30" s="35"/>
      <c r="G30" s="35"/>
      <c r="H30" s="58"/>
      <c r="I30" s="58"/>
      <c r="J30" s="58"/>
      <c r="K30" s="58"/>
      <c r="L30" s="58"/>
      <c r="M30" s="89"/>
      <c r="N30" s="76">
        <f t="shared" si="0"/>
        <v>0</v>
      </c>
      <c r="O30"/>
      <c r="P30"/>
      <c r="Q30"/>
      <c r="R30"/>
      <c r="S30"/>
      <c r="T30"/>
      <c r="U30"/>
      <c r="V30"/>
      <c r="W30"/>
    </row>
    <row r="31" spans="1:23" s="45" customFormat="1" ht="23.1" customHeight="1">
      <c r="A31" s="158">
        <v>28</v>
      </c>
      <c r="B31" s="159" t="s">
        <v>319</v>
      </c>
      <c r="C31" s="160" t="s">
        <v>320</v>
      </c>
      <c r="D31" s="161" t="s">
        <v>102</v>
      </c>
      <c r="E31" s="35"/>
      <c r="F31" s="35"/>
      <c r="G31" s="35"/>
      <c r="H31" s="58"/>
      <c r="I31" s="58"/>
      <c r="J31" s="58"/>
      <c r="K31" s="58"/>
      <c r="L31" s="58"/>
      <c r="M31" s="89"/>
      <c r="N31" s="76">
        <f t="shared" si="0"/>
        <v>0</v>
      </c>
      <c r="O31"/>
      <c r="P31"/>
      <c r="Q31"/>
      <c r="R31"/>
      <c r="S31"/>
      <c r="T31"/>
      <c r="U31"/>
      <c r="V31"/>
      <c r="W31"/>
    </row>
    <row r="32" spans="1:23" s="45" customFormat="1" ht="23.1" customHeight="1">
      <c r="A32" s="158">
        <v>29</v>
      </c>
      <c r="B32" s="159" t="s">
        <v>321</v>
      </c>
      <c r="C32" s="160" t="s">
        <v>322</v>
      </c>
      <c r="D32" s="161" t="s">
        <v>102</v>
      </c>
      <c r="E32" s="35"/>
      <c r="F32" s="35"/>
      <c r="G32" s="35"/>
      <c r="H32" s="58"/>
      <c r="I32" s="58"/>
      <c r="J32" s="58"/>
      <c r="K32" s="58"/>
      <c r="L32" s="58"/>
      <c r="M32" s="89"/>
      <c r="N32" s="76">
        <f t="shared" si="0"/>
        <v>0</v>
      </c>
      <c r="O32"/>
      <c r="P32"/>
      <c r="Q32"/>
      <c r="R32"/>
      <c r="S32"/>
      <c r="T32"/>
      <c r="U32"/>
      <c r="V32"/>
      <c r="W32"/>
    </row>
    <row r="33" spans="1:23" s="45" customFormat="1" ht="23.1" customHeight="1">
      <c r="A33" s="158">
        <v>30</v>
      </c>
      <c r="B33" s="159" t="s">
        <v>323</v>
      </c>
      <c r="C33" s="160" t="s">
        <v>324</v>
      </c>
      <c r="D33" s="161" t="s">
        <v>253</v>
      </c>
      <c r="E33" s="35"/>
      <c r="F33" s="35"/>
      <c r="G33" s="35"/>
      <c r="H33" s="58"/>
      <c r="I33" s="58"/>
      <c r="J33" s="58"/>
      <c r="K33" s="58"/>
      <c r="L33" s="58"/>
      <c r="M33" s="89"/>
      <c r="N33" s="76">
        <f t="shared" si="0"/>
        <v>0</v>
      </c>
      <c r="O33"/>
      <c r="P33"/>
      <c r="Q33"/>
      <c r="R33"/>
      <c r="S33"/>
      <c r="T33"/>
      <c r="U33"/>
      <c r="V33"/>
      <c r="W33"/>
    </row>
    <row r="34" spans="1:23" s="45" customFormat="1" ht="23.1" customHeight="1">
      <c r="A34" s="158">
        <v>31</v>
      </c>
      <c r="B34" s="159" t="s">
        <v>325</v>
      </c>
      <c r="C34" s="160" t="s">
        <v>326</v>
      </c>
      <c r="D34" s="161" t="s">
        <v>327</v>
      </c>
      <c r="E34" s="35"/>
      <c r="F34" s="35"/>
      <c r="G34" s="35"/>
      <c r="H34" s="58"/>
      <c r="I34" s="58"/>
      <c r="J34" s="58"/>
      <c r="K34" s="58"/>
      <c r="L34" s="58"/>
      <c r="M34" s="89"/>
      <c r="N34" s="76"/>
      <c r="O34"/>
      <c r="P34"/>
      <c r="Q34"/>
      <c r="R34"/>
      <c r="S34"/>
      <c r="T34"/>
      <c r="U34"/>
      <c r="V34"/>
      <c r="W34"/>
    </row>
    <row r="35" spans="1:23" s="45" customFormat="1" ht="23.1" customHeight="1">
      <c r="A35" s="158">
        <v>32</v>
      </c>
      <c r="B35" s="159" t="s">
        <v>328</v>
      </c>
      <c r="C35" s="160" t="s">
        <v>175</v>
      </c>
      <c r="D35" s="161" t="s">
        <v>329</v>
      </c>
      <c r="E35" s="35"/>
      <c r="F35" s="35"/>
      <c r="G35" s="35"/>
      <c r="H35" s="58"/>
      <c r="I35" s="58"/>
      <c r="J35" s="58"/>
      <c r="K35" s="58"/>
      <c r="L35" s="58"/>
      <c r="M35" s="89"/>
      <c r="N35" s="76"/>
      <c r="O35"/>
      <c r="P35"/>
      <c r="Q35"/>
      <c r="R35"/>
      <c r="S35"/>
      <c r="T35"/>
      <c r="U35"/>
      <c r="V35"/>
      <c r="W35"/>
    </row>
    <row r="36" spans="1:23" s="45" customFormat="1" ht="23.1" customHeight="1">
      <c r="A36" s="158">
        <v>33</v>
      </c>
      <c r="B36" s="159" t="s">
        <v>330</v>
      </c>
      <c r="C36" s="160" t="s">
        <v>320</v>
      </c>
      <c r="D36" s="161" t="s">
        <v>256</v>
      </c>
      <c r="E36" s="35"/>
      <c r="F36" s="35"/>
      <c r="G36" s="35"/>
      <c r="H36" s="58"/>
      <c r="I36" s="58"/>
      <c r="J36" s="58"/>
      <c r="K36" s="58"/>
      <c r="L36" s="58"/>
      <c r="M36" s="89"/>
      <c r="N36" s="76"/>
      <c r="O36"/>
      <c r="P36"/>
      <c r="Q36"/>
      <c r="R36"/>
      <c r="S36"/>
      <c r="T36"/>
      <c r="U36"/>
      <c r="V36"/>
      <c r="W36"/>
    </row>
    <row r="37" spans="1:23" s="45" customFormat="1" ht="23.1" customHeight="1">
      <c r="A37" s="158">
        <v>34</v>
      </c>
      <c r="B37" s="159" t="s">
        <v>331</v>
      </c>
      <c r="C37" s="160" t="s">
        <v>332</v>
      </c>
      <c r="D37" s="161" t="s">
        <v>126</v>
      </c>
      <c r="E37" s="35"/>
      <c r="F37" s="35"/>
      <c r="G37" s="35"/>
      <c r="H37" s="58"/>
      <c r="I37" s="58"/>
      <c r="J37" s="58"/>
      <c r="K37" s="58"/>
      <c r="L37" s="58"/>
      <c r="M37" s="89"/>
      <c r="N37" s="76"/>
      <c r="O37"/>
      <c r="P37"/>
      <c r="Q37"/>
      <c r="R37"/>
      <c r="S37"/>
      <c r="T37"/>
      <c r="U37"/>
      <c r="V37"/>
      <c r="W37"/>
    </row>
    <row r="38" spans="1:23" s="45" customFormat="1" ht="23.1" customHeight="1">
      <c r="A38" s="158">
        <v>35</v>
      </c>
      <c r="B38" s="159" t="s">
        <v>333</v>
      </c>
      <c r="C38" s="160" t="s">
        <v>334</v>
      </c>
      <c r="D38" s="161" t="s">
        <v>191</v>
      </c>
      <c r="E38" s="35"/>
      <c r="F38" s="35"/>
      <c r="G38" s="35"/>
      <c r="H38" s="58"/>
      <c r="I38" s="58"/>
      <c r="J38" s="58"/>
      <c r="K38" s="58"/>
      <c r="L38" s="58"/>
      <c r="M38" s="89"/>
      <c r="N38" s="76"/>
      <c r="O38"/>
      <c r="P38"/>
      <c r="Q38"/>
      <c r="R38"/>
      <c r="S38"/>
      <c r="T38"/>
      <c r="U38"/>
      <c r="V38"/>
      <c r="W38"/>
    </row>
    <row r="39" spans="1:23" s="45" customFormat="1" ht="23.1" customHeight="1">
      <c r="A39" s="158">
        <v>36</v>
      </c>
      <c r="B39" s="159" t="s">
        <v>335</v>
      </c>
      <c r="C39" s="160" t="s">
        <v>318</v>
      </c>
      <c r="D39" s="161" t="s">
        <v>336</v>
      </c>
      <c r="E39" s="35"/>
      <c r="F39" s="35"/>
      <c r="G39" s="35"/>
      <c r="H39" s="58"/>
      <c r="I39" s="58"/>
      <c r="J39" s="58"/>
      <c r="K39" s="58"/>
      <c r="L39" s="58"/>
      <c r="M39" s="89"/>
      <c r="N39" s="76"/>
      <c r="O39"/>
      <c r="P39"/>
      <c r="Q39"/>
      <c r="R39"/>
      <c r="S39"/>
      <c r="T39"/>
      <c r="U39"/>
      <c r="V39"/>
      <c r="W39"/>
    </row>
    <row r="40" spans="1:23" s="45" customFormat="1" ht="23.1" customHeight="1">
      <c r="A40" s="158">
        <v>37</v>
      </c>
      <c r="B40" s="159" t="s">
        <v>337</v>
      </c>
      <c r="C40" s="160" t="s">
        <v>338</v>
      </c>
      <c r="D40" s="161" t="s">
        <v>339</v>
      </c>
      <c r="E40" s="35"/>
      <c r="F40" s="35"/>
      <c r="G40" s="35"/>
      <c r="H40" s="58"/>
      <c r="I40" s="58"/>
      <c r="J40" s="58"/>
      <c r="K40" s="58"/>
      <c r="L40" s="58"/>
      <c r="M40" s="89"/>
      <c r="N40" s="76"/>
      <c r="O40"/>
      <c r="P40"/>
      <c r="Q40"/>
      <c r="R40"/>
      <c r="S40"/>
      <c r="T40"/>
      <c r="U40"/>
      <c r="V40"/>
      <c r="W40"/>
    </row>
    <row r="41" spans="1:23" s="45" customFormat="1" ht="23.1" customHeight="1">
      <c r="A41" s="158">
        <v>38</v>
      </c>
      <c r="B41" s="159" t="s">
        <v>340</v>
      </c>
      <c r="C41" s="160" t="s">
        <v>341</v>
      </c>
      <c r="D41" s="161" t="s">
        <v>342</v>
      </c>
      <c r="E41" s="35"/>
      <c r="F41" s="35"/>
      <c r="G41" s="35"/>
      <c r="H41" s="58"/>
      <c r="I41" s="58"/>
      <c r="J41" s="58"/>
      <c r="K41" s="58"/>
      <c r="L41" s="58"/>
      <c r="M41" s="89"/>
      <c r="N41" s="76"/>
      <c r="O41"/>
      <c r="P41"/>
      <c r="Q41"/>
      <c r="R41"/>
      <c r="S41"/>
      <c r="T41"/>
      <c r="U41"/>
      <c r="V41"/>
      <c r="W41"/>
    </row>
    <row r="42" spans="1:23" s="45" customFormat="1" ht="23.1" customHeight="1">
      <c r="A42" s="158">
        <v>39</v>
      </c>
      <c r="B42" s="159" t="s">
        <v>343</v>
      </c>
      <c r="C42" s="160" t="s">
        <v>171</v>
      </c>
      <c r="D42" s="161" t="s">
        <v>257</v>
      </c>
      <c r="E42" s="35"/>
      <c r="F42" s="35"/>
      <c r="G42" s="35"/>
      <c r="H42" s="58"/>
      <c r="I42" s="58"/>
      <c r="J42" s="58"/>
      <c r="K42" s="58"/>
      <c r="L42" s="58"/>
      <c r="M42" s="89"/>
      <c r="N42" s="76"/>
      <c r="O42"/>
      <c r="P42"/>
      <c r="Q42"/>
      <c r="R42"/>
      <c r="S42"/>
      <c r="T42"/>
      <c r="U42"/>
      <c r="V42"/>
      <c r="W42"/>
    </row>
    <row r="43" spans="1:23" s="45" customFormat="1" ht="23.1" customHeight="1">
      <c r="A43" s="158">
        <v>40</v>
      </c>
      <c r="B43" s="159" t="s">
        <v>344</v>
      </c>
      <c r="C43" s="160" t="s">
        <v>345</v>
      </c>
      <c r="D43" s="161" t="s">
        <v>258</v>
      </c>
      <c r="E43" s="35"/>
      <c r="F43" s="35"/>
      <c r="G43" s="35"/>
      <c r="H43" s="58"/>
      <c r="I43" s="58"/>
      <c r="J43" s="58"/>
      <c r="K43" s="58"/>
      <c r="L43" s="58"/>
      <c r="M43" s="89"/>
      <c r="N43" s="76"/>
      <c r="O43"/>
      <c r="P43"/>
      <c r="Q43"/>
      <c r="R43"/>
      <c r="S43"/>
      <c r="T43"/>
      <c r="U43"/>
      <c r="V43"/>
      <c r="W43"/>
    </row>
    <row r="44" spans="1:23" s="45" customFormat="1" ht="23.1" customHeight="1">
      <c r="A44" s="158">
        <v>41</v>
      </c>
      <c r="B44" s="159" t="s">
        <v>346</v>
      </c>
      <c r="C44" s="160" t="s">
        <v>347</v>
      </c>
      <c r="D44" s="161" t="s">
        <v>76</v>
      </c>
      <c r="E44" s="35"/>
      <c r="F44" s="35"/>
      <c r="G44" s="35"/>
      <c r="H44" s="58"/>
      <c r="I44" s="58"/>
      <c r="J44" s="58"/>
      <c r="K44" s="58"/>
      <c r="L44" s="58"/>
      <c r="M44" s="89"/>
      <c r="N44" s="76"/>
      <c r="O44"/>
      <c r="P44"/>
      <c r="Q44"/>
      <c r="R44"/>
      <c r="S44"/>
      <c r="T44"/>
      <c r="U44"/>
      <c r="V44"/>
      <c r="W44"/>
    </row>
    <row r="45" spans="1:23" s="45" customFormat="1" ht="23.1" customHeight="1">
      <c r="A45" s="158">
        <v>42</v>
      </c>
      <c r="B45" s="159" t="s">
        <v>348</v>
      </c>
      <c r="C45" s="160" t="s">
        <v>349</v>
      </c>
      <c r="D45" s="161" t="s">
        <v>204</v>
      </c>
      <c r="E45" s="35"/>
      <c r="F45" s="35"/>
      <c r="G45" s="35"/>
      <c r="H45" s="58"/>
      <c r="I45" s="58"/>
      <c r="J45" s="58"/>
      <c r="K45" s="58"/>
      <c r="L45" s="58"/>
      <c r="M45" s="89"/>
      <c r="N45" s="76">
        <f t="shared" si="0"/>
        <v>0</v>
      </c>
      <c r="O45"/>
      <c r="P45"/>
      <c r="Q45"/>
      <c r="R45"/>
      <c r="S45"/>
      <c r="T45"/>
      <c r="U45"/>
      <c r="V45"/>
      <c r="W45"/>
    </row>
    <row r="46" spans="1:23" s="45" customFormat="1" ht="23.1" customHeight="1">
      <c r="A46" s="158">
        <v>43</v>
      </c>
      <c r="B46" s="159" t="s">
        <v>350</v>
      </c>
      <c r="C46" s="160" t="s">
        <v>351</v>
      </c>
      <c r="D46" s="161" t="s">
        <v>259</v>
      </c>
      <c r="E46" s="35"/>
      <c r="F46" s="35"/>
      <c r="G46" s="35"/>
      <c r="H46" s="58"/>
      <c r="I46" s="58"/>
      <c r="J46" s="58"/>
      <c r="K46" s="58"/>
      <c r="L46" s="58"/>
      <c r="M46" s="89"/>
      <c r="N46" s="76">
        <f t="shared" si="0"/>
        <v>0</v>
      </c>
      <c r="O46"/>
      <c r="P46"/>
      <c r="Q46"/>
      <c r="R46"/>
      <c r="S46"/>
      <c r="T46"/>
      <c r="U46"/>
      <c r="V46"/>
      <c r="W46"/>
    </row>
    <row r="47" spans="1:23" s="45" customFormat="1" ht="23.1" customHeight="1">
      <c r="A47" s="158">
        <v>44</v>
      </c>
      <c r="B47" s="159" t="s">
        <v>352</v>
      </c>
      <c r="C47" s="160" t="s">
        <v>353</v>
      </c>
      <c r="D47" s="161" t="s">
        <v>259</v>
      </c>
      <c r="E47" s="35"/>
      <c r="F47" s="35"/>
      <c r="G47" s="35"/>
      <c r="H47" s="58"/>
      <c r="I47" s="58"/>
      <c r="J47" s="58"/>
      <c r="K47" s="58"/>
      <c r="L47" s="58"/>
      <c r="M47" s="89"/>
      <c r="N47" s="76">
        <f t="shared" ref="N47:N58" si="1">SUM(E47:L47)</f>
        <v>0</v>
      </c>
      <c r="O47"/>
      <c r="P47"/>
      <c r="Q47"/>
      <c r="R47"/>
      <c r="S47"/>
      <c r="T47"/>
      <c r="U47"/>
      <c r="V47"/>
      <c r="W47"/>
    </row>
    <row r="48" spans="1:23" s="45" customFormat="1" ht="23.1" customHeight="1">
      <c r="A48" s="158">
        <v>45</v>
      </c>
      <c r="B48" s="159" t="s">
        <v>354</v>
      </c>
      <c r="C48" s="160" t="s">
        <v>180</v>
      </c>
      <c r="D48" s="161" t="s">
        <v>355</v>
      </c>
      <c r="E48" s="35"/>
      <c r="F48" s="35"/>
      <c r="G48" s="35"/>
      <c r="H48" s="58"/>
      <c r="I48" s="58"/>
      <c r="J48" s="58"/>
      <c r="K48" s="58"/>
      <c r="L48" s="58"/>
      <c r="M48" s="89"/>
      <c r="N48" s="76">
        <f t="shared" si="1"/>
        <v>0</v>
      </c>
      <c r="O48"/>
      <c r="P48"/>
      <c r="Q48"/>
      <c r="R48"/>
      <c r="S48"/>
      <c r="T48"/>
      <c r="U48"/>
      <c r="V48"/>
      <c r="W48"/>
    </row>
    <row r="49" spans="1:23" s="45" customFormat="1" ht="23.1" customHeight="1">
      <c r="A49" s="158">
        <v>46</v>
      </c>
      <c r="B49" s="159" t="s">
        <v>356</v>
      </c>
      <c r="C49" s="160" t="s">
        <v>357</v>
      </c>
      <c r="D49" s="161" t="s">
        <v>358</v>
      </c>
      <c r="E49" s="35"/>
      <c r="F49" s="35"/>
      <c r="G49" s="35"/>
      <c r="H49" s="58"/>
      <c r="I49" s="58"/>
      <c r="J49" s="58"/>
      <c r="K49" s="58"/>
      <c r="L49" s="58"/>
      <c r="M49" s="89"/>
      <c r="N49" s="76">
        <f t="shared" si="1"/>
        <v>0</v>
      </c>
      <c r="O49"/>
      <c r="P49"/>
      <c r="Q49"/>
      <c r="R49"/>
      <c r="S49"/>
      <c r="T49"/>
      <c r="U49"/>
      <c r="V49"/>
      <c r="W49"/>
    </row>
    <row r="50" spans="1:23" s="45" customFormat="1" ht="23.1" customHeight="1">
      <c r="A50" s="158">
        <v>47</v>
      </c>
      <c r="B50" s="159" t="s">
        <v>359</v>
      </c>
      <c r="C50" s="160" t="s">
        <v>173</v>
      </c>
      <c r="D50" s="161" t="s">
        <v>197</v>
      </c>
      <c r="E50" s="35"/>
      <c r="F50" s="35"/>
      <c r="G50" s="35"/>
      <c r="H50" s="58"/>
      <c r="I50" s="58"/>
      <c r="J50" s="58"/>
      <c r="K50" s="58"/>
      <c r="L50" s="58"/>
      <c r="M50" s="89"/>
      <c r="N50" s="76">
        <f t="shared" si="1"/>
        <v>0</v>
      </c>
      <c r="O50"/>
      <c r="P50"/>
      <c r="Q50"/>
      <c r="R50"/>
      <c r="S50"/>
      <c r="T50"/>
      <c r="U50"/>
      <c r="V50"/>
      <c r="W50"/>
    </row>
    <row r="51" spans="1:23" s="45" customFormat="1" ht="23.1" customHeight="1">
      <c r="A51" s="158">
        <v>48</v>
      </c>
      <c r="B51" s="159" t="s">
        <v>360</v>
      </c>
      <c r="C51" s="160" t="s">
        <v>361</v>
      </c>
      <c r="D51" s="161" t="s">
        <v>196</v>
      </c>
      <c r="E51" s="35"/>
      <c r="F51" s="35"/>
      <c r="G51" s="35"/>
      <c r="H51" s="58"/>
      <c r="I51" s="58"/>
      <c r="J51" s="58"/>
      <c r="K51" s="58"/>
      <c r="L51" s="58"/>
      <c r="M51" s="89"/>
      <c r="N51" s="76">
        <f t="shared" si="1"/>
        <v>0</v>
      </c>
      <c r="O51" s="75"/>
      <c r="P51"/>
      <c r="Q51"/>
      <c r="R51"/>
      <c r="S51"/>
      <c r="T51"/>
      <c r="U51"/>
      <c r="V51"/>
      <c r="W51"/>
    </row>
    <row r="52" spans="1:23" s="45" customFormat="1" ht="23.1" customHeight="1">
      <c r="A52" s="158">
        <v>49</v>
      </c>
      <c r="B52" s="159" t="s">
        <v>362</v>
      </c>
      <c r="C52" s="160" t="s">
        <v>363</v>
      </c>
      <c r="D52" s="161" t="s">
        <v>196</v>
      </c>
      <c r="E52" s="35"/>
      <c r="F52" s="35"/>
      <c r="G52" s="35"/>
      <c r="H52" s="58"/>
      <c r="I52" s="58"/>
      <c r="J52" s="58"/>
      <c r="K52" s="58"/>
      <c r="L52" s="58"/>
      <c r="M52" s="89"/>
      <c r="N52" s="76">
        <f t="shared" si="1"/>
        <v>0</v>
      </c>
      <c r="O52" s="75"/>
      <c r="P52"/>
      <c r="Q52"/>
      <c r="R52"/>
      <c r="S52"/>
      <c r="T52"/>
      <c r="U52"/>
      <c r="V52"/>
      <c r="W52"/>
    </row>
    <row r="53" spans="1:23" s="45" customFormat="1" ht="23.1" customHeight="1">
      <c r="A53" s="158">
        <v>50</v>
      </c>
      <c r="B53" s="159" t="s">
        <v>364</v>
      </c>
      <c r="C53" s="160" t="s">
        <v>365</v>
      </c>
      <c r="D53" s="161" t="s">
        <v>127</v>
      </c>
      <c r="E53" s="35"/>
      <c r="F53" s="35"/>
      <c r="G53" s="35"/>
      <c r="H53" s="58"/>
      <c r="I53" s="58"/>
      <c r="J53" s="58"/>
      <c r="K53" s="58"/>
      <c r="L53" s="58"/>
      <c r="M53" s="89"/>
      <c r="N53" s="76">
        <f t="shared" si="1"/>
        <v>0</v>
      </c>
      <c r="O53" s="75"/>
      <c r="P53"/>
      <c r="Q53"/>
      <c r="R53"/>
      <c r="S53"/>
      <c r="T53"/>
      <c r="U53"/>
      <c r="V53"/>
      <c r="W53"/>
    </row>
    <row r="54" spans="1:23" s="45" customFormat="1" ht="23.1" customHeight="1">
      <c r="A54" s="158">
        <v>51</v>
      </c>
      <c r="B54" s="159" t="s">
        <v>366</v>
      </c>
      <c r="C54" s="160" t="s">
        <v>367</v>
      </c>
      <c r="D54" s="161" t="s">
        <v>201</v>
      </c>
      <c r="E54" s="73"/>
      <c r="F54" s="73"/>
      <c r="G54" s="73"/>
      <c r="H54" s="74"/>
      <c r="I54" s="74"/>
      <c r="J54" s="74"/>
      <c r="K54" s="74"/>
      <c r="L54" s="74"/>
      <c r="M54" s="74"/>
      <c r="N54" s="76">
        <f t="shared" si="1"/>
        <v>0</v>
      </c>
      <c r="O54" s="75"/>
      <c r="P54"/>
      <c r="Q54"/>
      <c r="R54"/>
      <c r="S54"/>
      <c r="T54"/>
      <c r="U54"/>
      <c r="V54"/>
      <c r="W54"/>
    </row>
    <row r="55" spans="1:23" s="45" customFormat="1" ht="23.1" customHeight="1">
      <c r="A55" s="158">
        <v>52</v>
      </c>
      <c r="B55" s="159" t="s">
        <v>368</v>
      </c>
      <c r="C55" s="160" t="s">
        <v>369</v>
      </c>
      <c r="D55" s="161" t="s">
        <v>370</v>
      </c>
      <c r="E55" s="73"/>
      <c r="F55" s="73"/>
      <c r="G55" s="73"/>
      <c r="H55" s="74"/>
      <c r="I55" s="74"/>
      <c r="J55" s="74"/>
      <c r="K55" s="74"/>
      <c r="L55" s="74"/>
      <c r="M55" s="74"/>
      <c r="N55" s="76">
        <f t="shared" si="1"/>
        <v>0</v>
      </c>
      <c r="O55" s="75"/>
      <c r="P55"/>
      <c r="Q55"/>
      <c r="R55"/>
      <c r="S55"/>
      <c r="T55"/>
      <c r="U55"/>
      <c r="V55"/>
      <c r="W55"/>
    </row>
    <row r="56" spans="1:23" s="45" customFormat="1" ht="23.1" customHeight="1">
      <c r="A56" s="158">
        <v>53</v>
      </c>
      <c r="B56" s="159" t="s">
        <v>371</v>
      </c>
      <c r="C56" s="160" t="s">
        <v>171</v>
      </c>
      <c r="D56" s="161" t="s">
        <v>372</v>
      </c>
      <c r="E56" s="73"/>
      <c r="F56" s="73"/>
      <c r="G56" s="73"/>
      <c r="H56" s="74"/>
      <c r="I56" s="74"/>
      <c r="J56" s="74"/>
      <c r="K56" s="74"/>
      <c r="L56" s="74"/>
      <c r="M56" s="74"/>
      <c r="N56" s="76">
        <f t="shared" si="1"/>
        <v>0</v>
      </c>
      <c r="O56" s="75"/>
      <c r="P56"/>
      <c r="Q56"/>
      <c r="R56"/>
      <c r="S56"/>
      <c r="T56"/>
      <c r="U56"/>
      <c r="V56"/>
      <c r="W56"/>
    </row>
    <row r="57" spans="1:23" s="45" customFormat="1" ht="23.1" customHeight="1">
      <c r="A57" s="158">
        <v>54</v>
      </c>
      <c r="B57" s="159" t="s">
        <v>373</v>
      </c>
      <c r="C57" s="160" t="s">
        <v>173</v>
      </c>
      <c r="D57" s="161" t="s">
        <v>129</v>
      </c>
      <c r="E57" s="73"/>
      <c r="F57" s="73"/>
      <c r="G57" s="73"/>
      <c r="H57" s="74"/>
      <c r="I57" s="74"/>
      <c r="J57" s="74"/>
      <c r="K57" s="74"/>
      <c r="L57" s="74"/>
      <c r="M57" s="74"/>
      <c r="N57" s="76">
        <f t="shared" si="1"/>
        <v>0</v>
      </c>
      <c r="O57" s="75"/>
      <c r="P57"/>
      <c r="Q57"/>
      <c r="R57"/>
      <c r="S57"/>
      <c r="T57"/>
      <c r="U57"/>
      <c r="V57"/>
      <c r="W57"/>
    </row>
    <row r="58" spans="1:23" s="45" customFormat="1" ht="23.1" customHeight="1">
      <c r="A58" s="158">
        <v>55</v>
      </c>
      <c r="B58" s="159" t="s">
        <v>374</v>
      </c>
      <c r="C58" s="160" t="s">
        <v>375</v>
      </c>
      <c r="D58" s="161" t="s">
        <v>376</v>
      </c>
      <c r="E58" s="73"/>
      <c r="F58" s="73"/>
      <c r="G58" s="73"/>
      <c r="H58" s="74"/>
      <c r="I58" s="74"/>
      <c r="J58" s="74"/>
      <c r="K58" s="74"/>
      <c r="L58" s="74"/>
      <c r="M58" s="74"/>
      <c r="N58" s="76">
        <f t="shared" si="1"/>
        <v>0</v>
      </c>
      <c r="O58" s="75"/>
      <c r="P58"/>
      <c r="Q58"/>
      <c r="R58"/>
      <c r="S58"/>
      <c r="T58"/>
      <c r="U58"/>
      <c r="V58"/>
      <c r="W58"/>
    </row>
    <row r="59" spans="1:23" s="45" customFormat="1" ht="23.1" customHeight="1">
      <c r="A59" s="158">
        <v>56</v>
      </c>
      <c r="B59" s="159" t="s">
        <v>377</v>
      </c>
      <c r="C59" s="160" t="s">
        <v>153</v>
      </c>
      <c r="D59" s="161" t="s">
        <v>128</v>
      </c>
      <c r="E59" s="73"/>
      <c r="F59" s="73"/>
      <c r="G59" s="73"/>
      <c r="H59" s="74"/>
      <c r="I59" s="74"/>
      <c r="J59" s="74"/>
      <c r="K59" s="74"/>
      <c r="L59" s="74"/>
      <c r="M59" s="74"/>
      <c r="N59" s="76"/>
      <c r="O59" s="75"/>
      <c r="P59"/>
      <c r="Q59"/>
      <c r="R59"/>
      <c r="S59"/>
      <c r="T59"/>
      <c r="U59"/>
      <c r="V59"/>
      <c r="W59"/>
    </row>
    <row r="60" spans="1:23" s="45" customFormat="1" ht="23.1" customHeight="1">
      <c r="A60" s="158">
        <v>57</v>
      </c>
      <c r="B60" s="159" t="s">
        <v>378</v>
      </c>
      <c r="C60" s="160" t="s">
        <v>379</v>
      </c>
      <c r="D60" s="161" t="s">
        <v>380</v>
      </c>
      <c r="E60" s="73"/>
      <c r="F60" s="73"/>
      <c r="G60" s="73"/>
      <c r="H60" s="74"/>
      <c r="I60" s="74"/>
      <c r="J60" s="74"/>
      <c r="K60" s="74"/>
      <c r="L60" s="74"/>
      <c r="M60" s="74"/>
      <c r="N60" s="76"/>
      <c r="O60" s="75"/>
      <c r="P60"/>
      <c r="Q60"/>
      <c r="R60"/>
      <c r="S60"/>
      <c r="T60"/>
      <c r="U60"/>
      <c r="V60"/>
      <c r="W60"/>
    </row>
    <row r="61" spans="1:23" s="45" customFormat="1" ht="23.1" customHeight="1">
      <c r="A61" s="158">
        <v>58</v>
      </c>
      <c r="B61" s="159" t="s">
        <v>381</v>
      </c>
      <c r="C61" s="160" t="s">
        <v>382</v>
      </c>
      <c r="D61" s="161" t="s">
        <v>380</v>
      </c>
      <c r="E61" s="73"/>
      <c r="F61" s="73"/>
      <c r="G61" s="73"/>
      <c r="H61" s="74"/>
      <c r="I61" s="74"/>
      <c r="J61" s="74"/>
      <c r="K61" s="74"/>
      <c r="L61" s="74"/>
      <c r="M61" s="74"/>
      <c r="N61" s="76"/>
      <c r="O61" s="75"/>
      <c r="P61"/>
      <c r="Q61"/>
      <c r="R61"/>
      <c r="S61"/>
      <c r="T61"/>
      <c r="U61"/>
      <c r="V61"/>
      <c r="W61"/>
    </row>
    <row r="62" spans="1:23" s="45" customFormat="1" ht="23.1" customHeight="1">
      <c r="A62" s="158">
        <v>59</v>
      </c>
      <c r="B62" s="159" t="s">
        <v>383</v>
      </c>
      <c r="C62" s="160" t="s">
        <v>384</v>
      </c>
      <c r="D62" s="161" t="s">
        <v>380</v>
      </c>
      <c r="E62" s="73"/>
      <c r="F62" s="73"/>
      <c r="G62" s="73"/>
      <c r="H62" s="74"/>
      <c r="I62" s="74"/>
      <c r="J62" s="74"/>
      <c r="K62" s="74"/>
      <c r="L62" s="74"/>
      <c r="M62" s="74"/>
      <c r="N62" s="76">
        <f>SUM(E62:L62)</f>
        <v>0</v>
      </c>
      <c r="O62" s="75"/>
      <c r="P62"/>
      <c r="Q62"/>
      <c r="R62"/>
      <c r="S62"/>
      <c r="T62"/>
      <c r="U62"/>
      <c r="V62"/>
      <c r="W62"/>
    </row>
    <row r="63" spans="1:23" ht="23.25" customHeight="1" thickBot="1">
      <c r="A63" s="3"/>
      <c r="B63" s="70"/>
      <c r="C63" s="71"/>
      <c r="D63" s="72"/>
      <c r="E63" s="101">
        <f t="shared" ref="E63:M63" si="2">SUM(E4:E58)</f>
        <v>0</v>
      </c>
      <c r="F63" s="101">
        <f t="shared" si="2"/>
        <v>0</v>
      </c>
      <c r="G63" s="101">
        <f t="shared" si="2"/>
        <v>0</v>
      </c>
      <c r="H63" s="101">
        <f t="shared" si="2"/>
        <v>0</v>
      </c>
      <c r="I63" s="101">
        <f t="shared" si="2"/>
        <v>0</v>
      </c>
      <c r="J63" s="101">
        <f t="shared" si="2"/>
        <v>0</v>
      </c>
      <c r="K63" s="101">
        <f t="shared" si="2"/>
        <v>0</v>
      </c>
      <c r="L63" s="101">
        <f t="shared" si="2"/>
        <v>0</v>
      </c>
      <c r="M63" s="101">
        <f t="shared" si="2"/>
        <v>0</v>
      </c>
      <c r="N63" s="62"/>
    </row>
    <row r="64" spans="1:23">
      <c r="E64" s="100"/>
    </row>
  </sheetData>
  <mergeCells count="4">
    <mergeCell ref="C3:D3"/>
    <mergeCell ref="F2:G2"/>
    <mergeCell ref="H2:J2"/>
    <mergeCell ref="K2:M2"/>
  </mergeCells>
  <phoneticPr fontId="12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R86"/>
  <sheetViews>
    <sheetView topLeftCell="A46" zoomScale="80" workbookViewId="0">
      <selection activeCell="D81" sqref="D81:E82"/>
    </sheetView>
  </sheetViews>
  <sheetFormatPr defaultRowHeight="14.25"/>
  <cols>
    <col min="1" max="1" width="12.75" customWidth="1"/>
    <col min="2" max="2" width="7.75" customWidth="1"/>
    <col min="3" max="3" width="6.375" customWidth="1"/>
    <col min="4" max="4" width="10.25" customWidth="1"/>
    <col min="5" max="5" width="10.5" customWidth="1"/>
    <col min="6" max="6" width="8.75" customWidth="1"/>
    <col min="7" max="12" width="7.25" customWidth="1"/>
    <col min="13" max="13" width="7.125" customWidth="1"/>
    <col min="14" max="15" width="7" customWidth="1"/>
    <col min="17" max="17" width="13.375" customWidth="1"/>
  </cols>
  <sheetData>
    <row r="1" spans="1:18" ht="20.25" customHeight="1" thickBot="1">
      <c r="A1" s="361"/>
      <c r="B1" s="362"/>
      <c r="C1" s="363"/>
      <c r="D1" s="82" t="s">
        <v>66</v>
      </c>
      <c r="E1" s="77" t="s">
        <v>72</v>
      </c>
      <c r="F1" s="77" t="s">
        <v>71</v>
      </c>
      <c r="G1" s="77" t="s">
        <v>79</v>
      </c>
      <c r="H1" s="77" t="s">
        <v>80</v>
      </c>
      <c r="I1" s="77" t="s">
        <v>81</v>
      </c>
      <c r="J1" s="77" t="s">
        <v>82</v>
      </c>
      <c r="K1" s="77" t="s">
        <v>83</v>
      </c>
      <c r="L1" s="77" t="s">
        <v>84</v>
      </c>
      <c r="M1" s="77" t="s">
        <v>85</v>
      </c>
      <c r="N1" s="77" t="s">
        <v>86</v>
      </c>
      <c r="O1" s="77" t="s">
        <v>65</v>
      </c>
    </row>
    <row r="2" spans="1:18" ht="20.25" customHeight="1" thickBot="1">
      <c r="A2" s="361" t="s">
        <v>50</v>
      </c>
      <c r="B2" s="362"/>
      <c r="C2" s="363"/>
      <c r="D2" s="85">
        <v>0</v>
      </c>
      <c r="E2" s="77"/>
      <c r="F2" s="80">
        <f>SUM(E3:E10)</f>
        <v>0</v>
      </c>
      <c r="G2" s="77"/>
      <c r="H2" s="77"/>
      <c r="I2" s="77"/>
      <c r="J2" s="77"/>
      <c r="K2" s="77"/>
      <c r="L2" s="77"/>
      <c r="M2" s="77"/>
      <c r="N2" s="77"/>
      <c r="O2" s="77"/>
    </row>
    <row r="3" spans="1:18" ht="15">
      <c r="A3" s="105" t="s">
        <v>167</v>
      </c>
      <c r="B3" s="110" t="s">
        <v>168</v>
      </c>
      <c r="C3" s="47" t="s">
        <v>51</v>
      </c>
      <c r="D3" s="57">
        <f t="shared" ref="D3:D10" si="0">D$2</f>
        <v>0</v>
      </c>
      <c r="E3" s="79">
        <f>'Thao Luan'!N9</f>
        <v>0</v>
      </c>
      <c r="F3" s="42">
        <f t="shared" ref="F3:F10" si="1">F$2</f>
        <v>0</v>
      </c>
      <c r="G3" s="42"/>
      <c r="H3" s="42"/>
      <c r="I3" s="42"/>
      <c r="J3" s="42"/>
      <c r="K3" s="42"/>
      <c r="L3" s="42"/>
      <c r="M3" s="42"/>
      <c r="N3" s="42"/>
      <c r="O3" s="42">
        <f>SUM(G3:N3)</f>
        <v>0</v>
      </c>
      <c r="Q3" s="111"/>
      <c r="R3" s="110"/>
    </row>
    <row r="4" spans="1:18" ht="15">
      <c r="A4" s="105" t="s">
        <v>143</v>
      </c>
      <c r="B4" s="110" t="s">
        <v>144</v>
      </c>
      <c r="C4" s="48"/>
      <c r="D4" s="57">
        <f t="shared" si="0"/>
        <v>0</v>
      </c>
      <c r="E4" s="79">
        <f>'Thao Luan'!N6</f>
        <v>0</v>
      </c>
      <c r="F4" s="42">
        <f t="shared" si="1"/>
        <v>0</v>
      </c>
      <c r="G4" s="42"/>
      <c r="H4" s="42"/>
      <c r="I4" s="42"/>
      <c r="J4" s="42"/>
      <c r="K4" s="42"/>
      <c r="L4" s="42"/>
      <c r="M4" s="42"/>
      <c r="N4" s="42"/>
      <c r="O4" s="42"/>
    </row>
    <row r="5" spans="1:18" ht="15">
      <c r="A5" s="105" t="s">
        <v>146</v>
      </c>
      <c r="B5" s="110" t="s">
        <v>120</v>
      </c>
      <c r="C5" s="48"/>
      <c r="D5" s="57">
        <f t="shared" si="0"/>
        <v>0</v>
      </c>
      <c r="E5" s="79">
        <f>'Thao Luan'!N21</f>
        <v>0</v>
      </c>
      <c r="F5" s="42">
        <f t="shared" si="1"/>
        <v>0</v>
      </c>
      <c r="G5" s="42"/>
      <c r="H5" s="42"/>
      <c r="I5" s="42"/>
      <c r="J5" s="42"/>
      <c r="K5" s="42"/>
      <c r="L5" s="42"/>
      <c r="M5" s="42"/>
      <c r="N5" s="42"/>
      <c r="O5" s="42"/>
      <c r="Q5" s="105"/>
      <c r="R5" s="110"/>
    </row>
    <row r="6" spans="1:18" ht="15">
      <c r="A6" s="105" t="s">
        <v>149</v>
      </c>
      <c r="B6" s="110" t="s">
        <v>150</v>
      </c>
      <c r="C6" s="48"/>
      <c r="D6" s="57"/>
      <c r="E6" s="79"/>
      <c r="F6" s="42"/>
      <c r="G6" s="42"/>
      <c r="H6" s="42"/>
      <c r="I6" s="42"/>
      <c r="J6" s="42"/>
      <c r="K6" s="42"/>
      <c r="L6" s="42"/>
      <c r="M6" s="42"/>
      <c r="N6" s="42"/>
      <c r="O6" s="42"/>
      <c r="Q6" s="105"/>
      <c r="R6" s="110"/>
    </row>
    <row r="7" spans="1:18" ht="15">
      <c r="A7" s="105" t="s">
        <v>156</v>
      </c>
      <c r="B7" s="110" t="s">
        <v>154</v>
      </c>
      <c r="C7" s="48"/>
      <c r="D7" s="57"/>
      <c r="E7" s="79"/>
      <c r="F7" s="42"/>
      <c r="G7" s="42"/>
      <c r="H7" s="42"/>
      <c r="I7" s="42"/>
      <c r="J7" s="42"/>
      <c r="K7" s="42"/>
      <c r="L7" s="42"/>
      <c r="M7" s="42"/>
      <c r="N7" s="42"/>
      <c r="O7" s="42"/>
      <c r="Q7" s="105"/>
      <c r="R7" s="110"/>
    </row>
    <row r="8" spans="1:18" ht="15">
      <c r="A8" s="105" t="s">
        <v>161</v>
      </c>
      <c r="B8" s="110" t="s">
        <v>162</v>
      </c>
      <c r="C8" s="48"/>
      <c r="D8" s="57">
        <f t="shared" si="0"/>
        <v>0</v>
      </c>
      <c r="E8" s="79">
        <f>'Thao Luan'!N33</f>
        <v>0</v>
      </c>
      <c r="F8" s="42">
        <f t="shared" si="1"/>
        <v>0</v>
      </c>
      <c r="G8" s="42"/>
      <c r="H8" s="42"/>
      <c r="I8" s="42"/>
      <c r="J8" s="42"/>
      <c r="K8" s="42"/>
      <c r="L8" s="42"/>
      <c r="M8" s="42"/>
      <c r="N8" s="42"/>
      <c r="O8" s="42"/>
      <c r="Q8" s="105"/>
      <c r="R8" s="110"/>
    </row>
    <row r="9" spans="1:18" ht="15">
      <c r="A9" s="105" t="s">
        <v>166</v>
      </c>
      <c r="B9" s="110" t="s">
        <v>169</v>
      </c>
      <c r="C9" s="83"/>
      <c r="D9" s="57">
        <f t="shared" si="0"/>
        <v>0</v>
      </c>
      <c r="E9" s="79">
        <f>'Thao Luan'!N55</f>
        <v>0</v>
      </c>
      <c r="F9" s="42">
        <f t="shared" si="1"/>
        <v>0</v>
      </c>
      <c r="G9" s="42"/>
      <c r="H9" s="42"/>
      <c r="I9" s="42"/>
      <c r="J9" s="42"/>
      <c r="K9" s="42"/>
      <c r="L9" s="42"/>
      <c r="M9" s="42"/>
      <c r="N9" s="42"/>
      <c r="O9" s="42"/>
      <c r="Q9" s="105"/>
      <c r="R9" s="110"/>
    </row>
    <row r="10" spans="1:18" ht="15.75" thickBot="1">
      <c r="A10" s="105" t="s">
        <v>133</v>
      </c>
      <c r="B10" s="110" t="s">
        <v>172</v>
      </c>
      <c r="C10" s="49"/>
      <c r="D10" s="57">
        <f t="shared" si="0"/>
        <v>0</v>
      </c>
      <c r="E10" s="79">
        <f>'Thao Luan'!N57</f>
        <v>0</v>
      </c>
      <c r="F10" s="42">
        <f t="shared" si="1"/>
        <v>0</v>
      </c>
      <c r="G10" s="42"/>
      <c r="H10" s="42"/>
      <c r="I10" s="42"/>
      <c r="J10" s="42"/>
      <c r="K10" s="42"/>
      <c r="L10" s="42"/>
      <c r="M10" s="42"/>
      <c r="N10" s="42"/>
      <c r="O10" s="42"/>
      <c r="Q10" s="105"/>
      <c r="R10" s="110"/>
    </row>
    <row r="11" spans="1:18" ht="15.75" thickBot="1">
      <c r="D11" s="57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Q11" s="105"/>
      <c r="R11" s="110"/>
    </row>
    <row r="12" spans="1:18" ht="15.75" thickBot="1">
      <c r="A12" s="361" t="s">
        <v>52</v>
      </c>
      <c r="B12" s="362"/>
      <c r="C12" s="363"/>
      <c r="D12" s="81"/>
      <c r="E12" s="42"/>
      <c r="F12" s="80">
        <f>SUM(E13:E20)</f>
        <v>0</v>
      </c>
      <c r="G12" s="42"/>
      <c r="H12" s="42"/>
      <c r="I12" s="42"/>
      <c r="J12" s="42"/>
      <c r="K12" s="42"/>
      <c r="L12" s="42"/>
      <c r="M12" s="42"/>
      <c r="N12" s="42"/>
      <c r="O12" s="42"/>
      <c r="Q12" s="105" t="s">
        <v>147</v>
      </c>
      <c r="R12" s="110" t="s">
        <v>148</v>
      </c>
    </row>
    <row r="13" spans="1:18" ht="15">
      <c r="A13" s="112" t="s">
        <v>101</v>
      </c>
      <c r="B13" s="113" t="s">
        <v>177</v>
      </c>
      <c r="C13" s="47" t="s">
        <v>51</v>
      </c>
      <c r="D13" s="57">
        <f t="shared" ref="D13:D20" si="2">D$12</f>
        <v>0</v>
      </c>
      <c r="E13" s="80">
        <f>'Thao Luan'!N11</f>
        <v>0</v>
      </c>
      <c r="F13" s="42">
        <f t="shared" ref="F13:F20" si="3">F$12</f>
        <v>0</v>
      </c>
      <c r="G13" s="42"/>
      <c r="H13" s="42"/>
      <c r="I13" s="42"/>
      <c r="J13" s="42"/>
      <c r="K13" s="42"/>
      <c r="L13" s="42"/>
      <c r="M13" s="42"/>
      <c r="N13" s="42"/>
      <c r="O13" s="42">
        <f>SUM(G13:N13)</f>
        <v>0</v>
      </c>
      <c r="Q13" s="105"/>
      <c r="R13" s="110"/>
    </row>
    <row r="14" spans="1:18" s="45" customFormat="1" ht="15">
      <c r="A14" s="105" t="s">
        <v>157</v>
      </c>
      <c r="B14" s="110" t="s">
        <v>158</v>
      </c>
      <c r="C14" s="50"/>
      <c r="D14" s="57">
        <f t="shared" si="2"/>
        <v>0</v>
      </c>
      <c r="E14" s="80">
        <f>'Thao Luan'!N10</f>
        <v>0</v>
      </c>
      <c r="F14" s="42">
        <f t="shared" si="3"/>
        <v>0</v>
      </c>
      <c r="G14" s="42"/>
      <c r="H14" s="42"/>
      <c r="I14" s="42"/>
      <c r="J14" s="42"/>
      <c r="K14" s="42"/>
      <c r="L14" s="42"/>
      <c r="M14" s="42"/>
      <c r="N14" s="42"/>
      <c r="O14" s="42"/>
      <c r="Q14" s="105"/>
      <c r="R14" s="110"/>
    </row>
    <row r="15" spans="1:18" s="45" customFormat="1" ht="15">
      <c r="A15" s="112" t="s">
        <v>166</v>
      </c>
      <c r="B15" s="113" t="s">
        <v>188</v>
      </c>
      <c r="C15" s="50"/>
      <c r="D15" s="57">
        <f t="shared" si="2"/>
        <v>0</v>
      </c>
      <c r="E15" s="80">
        <f>'Thao Luan'!N14</f>
        <v>0</v>
      </c>
      <c r="F15" s="42">
        <f t="shared" si="3"/>
        <v>0</v>
      </c>
      <c r="G15" s="78"/>
      <c r="H15" s="78"/>
      <c r="I15" s="78"/>
      <c r="J15" s="78"/>
      <c r="K15" s="78"/>
      <c r="L15" s="78"/>
      <c r="M15" s="78"/>
      <c r="N15" s="78"/>
      <c r="O15" s="42"/>
      <c r="Q15" s="105"/>
      <c r="R15" s="110"/>
    </row>
    <row r="16" spans="1:18" s="45" customFormat="1" ht="15">
      <c r="A16" s="105" t="s">
        <v>190</v>
      </c>
      <c r="B16" s="110" t="s">
        <v>191</v>
      </c>
      <c r="C16" s="50"/>
      <c r="D16" s="57"/>
      <c r="E16" s="80"/>
      <c r="F16" s="42"/>
      <c r="G16" s="78"/>
      <c r="H16" s="78"/>
      <c r="I16" s="78"/>
      <c r="J16" s="78"/>
      <c r="K16" s="78"/>
      <c r="L16" s="78"/>
      <c r="M16" s="78"/>
      <c r="N16" s="78"/>
      <c r="O16" s="42"/>
      <c r="Q16" s="105"/>
      <c r="R16" s="110"/>
    </row>
    <row r="17" spans="1:18" s="45" customFormat="1" ht="15">
      <c r="A17" s="105" t="s">
        <v>194</v>
      </c>
      <c r="B17" s="110" t="s">
        <v>76</v>
      </c>
      <c r="C17" s="50"/>
      <c r="D17" s="57"/>
      <c r="E17" s="80"/>
      <c r="F17" s="42"/>
      <c r="G17" s="78"/>
      <c r="H17" s="78"/>
      <c r="I17" s="78"/>
      <c r="J17" s="78"/>
      <c r="K17" s="78"/>
      <c r="L17" s="78"/>
      <c r="M17" s="78"/>
      <c r="N17" s="78"/>
      <c r="O17" s="42"/>
      <c r="Q17" s="105"/>
      <c r="R17" s="110"/>
    </row>
    <row r="18" spans="1:18" s="45" customFormat="1" ht="15">
      <c r="A18" s="105" t="s">
        <v>195</v>
      </c>
      <c r="B18" s="110" t="s">
        <v>196</v>
      </c>
      <c r="C18" s="50"/>
      <c r="D18" s="57">
        <f t="shared" si="2"/>
        <v>0</v>
      </c>
      <c r="E18" s="80">
        <f>'Thao Luan'!N19</f>
        <v>0</v>
      </c>
      <c r="F18" s="42">
        <f t="shared" si="3"/>
        <v>0</v>
      </c>
      <c r="G18" s="78"/>
      <c r="H18" s="78"/>
      <c r="I18" s="78"/>
      <c r="J18" s="78"/>
      <c r="K18" s="78"/>
      <c r="L18" s="78"/>
      <c r="M18" s="78"/>
      <c r="N18" s="78"/>
      <c r="O18" s="42"/>
      <c r="Q18" s="105"/>
      <c r="R18" s="110"/>
    </row>
    <row r="19" spans="1:18" ht="15">
      <c r="A19" s="112" t="s">
        <v>101</v>
      </c>
      <c r="B19" s="113" t="s">
        <v>197</v>
      </c>
      <c r="C19" s="48"/>
      <c r="D19" s="57">
        <f t="shared" si="2"/>
        <v>0</v>
      </c>
      <c r="E19" s="80">
        <f>'Thao Luan'!N29</f>
        <v>0</v>
      </c>
      <c r="F19" s="42">
        <f t="shared" si="3"/>
        <v>0</v>
      </c>
      <c r="G19" s="78"/>
      <c r="H19" s="78"/>
      <c r="I19" s="78"/>
      <c r="J19" s="78"/>
      <c r="K19" s="78"/>
      <c r="L19" s="78"/>
      <c r="M19" s="78"/>
      <c r="N19" s="78"/>
      <c r="O19" s="42"/>
      <c r="Q19" s="105"/>
      <c r="R19" s="110"/>
    </row>
    <row r="20" spans="1:18" ht="15.75" thickBot="1">
      <c r="A20" s="106"/>
      <c r="B20" s="107"/>
      <c r="C20" s="49"/>
      <c r="D20" s="57">
        <f t="shared" si="2"/>
        <v>0</v>
      </c>
      <c r="E20" s="80">
        <f>'Thao Luan'!N52</f>
        <v>0</v>
      </c>
      <c r="F20" s="42">
        <f t="shared" si="3"/>
        <v>0</v>
      </c>
      <c r="G20" s="42"/>
      <c r="H20" s="42"/>
      <c r="I20" s="42"/>
      <c r="J20" s="42"/>
      <c r="K20" s="42"/>
      <c r="L20" s="42"/>
      <c r="M20" s="42"/>
      <c r="N20" s="42"/>
      <c r="O20" s="42"/>
      <c r="Q20" s="105"/>
      <c r="R20" s="110"/>
    </row>
    <row r="21" spans="1:18" ht="15" thickBot="1">
      <c r="D21" s="57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</row>
    <row r="22" spans="1:18" ht="16.5" thickBot="1">
      <c r="A22" s="367" t="s">
        <v>53</v>
      </c>
      <c r="B22" s="368"/>
      <c r="C22" s="369"/>
      <c r="D22" s="81"/>
      <c r="E22" s="42"/>
      <c r="F22" s="80">
        <f>SUM(E23:E30)</f>
        <v>0</v>
      </c>
      <c r="G22" s="42"/>
      <c r="H22" s="42"/>
      <c r="I22" s="42"/>
      <c r="J22" s="42"/>
      <c r="K22" s="42"/>
      <c r="L22" s="42"/>
      <c r="M22" s="42"/>
      <c r="N22" s="42"/>
      <c r="O22" s="42"/>
      <c r="Q22" s="105"/>
      <c r="R22" s="110"/>
    </row>
    <row r="23" spans="1:18" ht="15">
      <c r="A23" s="105" t="s">
        <v>198</v>
      </c>
      <c r="B23" s="110" t="s">
        <v>127</v>
      </c>
      <c r="C23" s="47" t="s">
        <v>51</v>
      </c>
      <c r="D23" s="57">
        <f t="shared" ref="D23:D30" si="4">D$22</f>
        <v>0</v>
      </c>
      <c r="E23" s="80">
        <f>'Thao Luan'!N8</f>
        <v>0</v>
      </c>
      <c r="F23" s="42">
        <f t="shared" ref="F23:F30" si="5">F$22</f>
        <v>0</v>
      </c>
      <c r="G23" s="42"/>
      <c r="H23" s="42"/>
      <c r="I23" s="42"/>
      <c r="J23" s="42"/>
      <c r="K23" s="42"/>
      <c r="L23" s="42"/>
      <c r="M23" s="42"/>
      <c r="N23" s="42"/>
      <c r="O23" s="42">
        <f>SUM(G23:N23)</f>
        <v>0</v>
      </c>
      <c r="Q23" s="105"/>
      <c r="R23" s="110"/>
    </row>
    <row r="24" spans="1:18" ht="15">
      <c r="A24" s="105" t="s">
        <v>171</v>
      </c>
      <c r="B24" s="110" t="s">
        <v>172</v>
      </c>
      <c r="C24" s="64"/>
      <c r="D24" s="57">
        <f t="shared" si="4"/>
        <v>0</v>
      </c>
      <c r="E24" s="80">
        <f>'Thao Luan'!N12</f>
        <v>0</v>
      </c>
      <c r="F24" s="42">
        <f t="shared" si="5"/>
        <v>0</v>
      </c>
      <c r="G24" s="42"/>
      <c r="H24" s="42"/>
      <c r="I24" s="42"/>
      <c r="J24" s="42"/>
      <c r="K24" s="42"/>
      <c r="L24" s="42"/>
      <c r="M24" s="42"/>
      <c r="N24" s="42"/>
      <c r="O24" s="42"/>
      <c r="Q24" s="105"/>
      <c r="R24" s="110"/>
    </row>
    <row r="25" spans="1:18" ht="15">
      <c r="A25" s="112" t="s">
        <v>175</v>
      </c>
      <c r="B25" s="113" t="s">
        <v>176</v>
      </c>
      <c r="C25" s="64"/>
      <c r="D25" s="57"/>
      <c r="E25" s="80"/>
      <c r="F25" s="42"/>
      <c r="G25" s="42"/>
      <c r="H25" s="42"/>
      <c r="I25" s="42"/>
      <c r="J25" s="42"/>
      <c r="K25" s="42"/>
      <c r="L25" s="42"/>
      <c r="M25" s="42"/>
      <c r="N25" s="42"/>
      <c r="O25" s="42"/>
      <c r="Q25" s="105"/>
      <c r="R25" s="110"/>
    </row>
    <row r="26" spans="1:18" ht="15">
      <c r="A26" s="112" t="s">
        <v>186</v>
      </c>
      <c r="B26" s="113" t="s">
        <v>187</v>
      </c>
      <c r="C26" s="64"/>
      <c r="D26" s="57"/>
      <c r="E26" s="80"/>
      <c r="F26" s="42"/>
      <c r="G26" s="42"/>
      <c r="H26" s="42"/>
      <c r="I26" s="42"/>
      <c r="J26" s="42"/>
      <c r="K26" s="42"/>
      <c r="L26" s="42"/>
      <c r="M26" s="42"/>
      <c r="N26" s="42"/>
      <c r="O26" s="42"/>
      <c r="Q26" s="105"/>
      <c r="R26" s="110"/>
    </row>
    <row r="27" spans="1:18" ht="15">
      <c r="A27" s="112" t="s">
        <v>189</v>
      </c>
      <c r="B27" s="113" t="s">
        <v>126</v>
      </c>
      <c r="C27" s="48"/>
      <c r="D27" s="57">
        <f t="shared" si="4"/>
        <v>0</v>
      </c>
      <c r="E27" s="80">
        <f>'Thao Luan'!N15</f>
        <v>0</v>
      </c>
      <c r="F27" s="42">
        <f t="shared" si="5"/>
        <v>0</v>
      </c>
      <c r="G27" s="42"/>
      <c r="H27" s="42"/>
      <c r="I27" s="42"/>
      <c r="J27" s="42"/>
      <c r="K27" s="42"/>
      <c r="L27" s="42"/>
      <c r="M27" s="42"/>
      <c r="N27" s="42"/>
      <c r="O27" s="42"/>
      <c r="Q27" s="105"/>
      <c r="R27" s="110"/>
    </row>
    <row r="28" spans="1:18" ht="15">
      <c r="A28" s="105" t="s">
        <v>207</v>
      </c>
      <c r="B28" s="110" t="s">
        <v>208</v>
      </c>
      <c r="C28" s="48"/>
      <c r="D28" s="57">
        <f t="shared" si="4"/>
        <v>0</v>
      </c>
      <c r="E28" s="80">
        <f>'Thao Luan'!N25</f>
        <v>0</v>
      </c>
      <c r="F28" s="42">
        <f t="shared" si="5"/>
        <v>0</v>
      </c>
      <c r="G28" s="42"/>
      <c r="H28" s="42"/>
      <c r="I28" s="42"/>
      <c r="J28" s="42"/>
      <c r="K28" s="42"/>
      <c r="L28" s="42"/>
      <c r="M28" s="42"/>
      <c r="N28" s="42"/>
      <c r="O28" s="42"/>
      <c r="Q28" s="105"/>
      <c r="R28" s="110"/>
    </row>
    <row r="29" spans="1:18" s="45" customFormat="1" ht="15">
      <c r="A29" s="112" t="s">
        <v>209</v>
      </c>
      <c r="B29" s="113" t="s">
        <v>129</v>
      </c>
      <c r="C29" s="50"/>
      <c r="D29" s="57">
        <f t="shared" si="4"/>
        <v>0</v>
      </c>
      <c r="E29" s="80">
        <f>'Thao Luan'!N51</f>
        <v>0</v>
      </c>
      <c r="F29" s="42">
        <f t="shared" si="5"/>
        <v>0</v>
      </c>
      <c r="G29" s="42"/>
      <c r="H29" s="42"/>
      <c r="I29" s="42"/>
      <c r="J29" s="42"/>
      <c r="K29" s="42"/>
      <c r="L29" s="42"/>
      <c r="M29" s="42"/>
      <c r="N29" s="42"/>
      <c r="O29" s="42"/>
      <c r="Q29" s="105"/>
      <c r="R29" s="110"/>
    </row>
    <row r="30" spans="1:18" ht="15.75" thickBot="1">
      <c r="A30" s="112" t="s">
        <v>212</v>
      </c>
      <c r="B30" s="113" t="s">
        <v>213</v>
      </c>
      <c r="C30" s="49"/>
      <c r="D30" s="57">
        <f t="shared" si="4"/>
        <v>0</v>
      </c>
      <c r="E30" s="80">
        <f>'Thao Luan'!N56</f>
        <v>0</v>
      </c>
      <c r="F30" s="42">
        <f t="shared" si="5"/>
        <v>0</v>
      </c>
      <c r="G30" s="78"/>
      <c r="H30" s="78"/>
      <c r="I30" s="78"/>
      <c r="J30" s="78"/>
      <c r="K30" s="78"/>
      <c r="L30" s="78"/>
      <c r="M30" s="78"/>
      <c r="N30" s="78"/>
      <c r="O30" s="42"/>
    </row>
    <row r="31" spans="1:18" ht="15.75" thickBot="1">
      <c r="D31" s="57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Q31" s="105"/>
      <c r="R31" s="110"/>
    </row>
    <row r="32" spans="1:18" ht="16.5" thickBot="1">
      <c r="A32" s="367" t="s">
        <v>54</v>
      </c>
      <c r="B32" s="368"/>
      <c r="C32" s="369"/>
      <c r="D32" s="81"/>
      <c r="E32" s="42"/>
      <c r="F32" s="80">
        <f>SUM(E33:E39)</f>
        <v>0</v>
      </c>
      <c r="G32" s="42"/>
      <c r="H32" s="57"/>
      <c r="I32" s="42"/>
      <c r="J32" s="42"/>
      <c r="K32" s="42"/>
      <c r="L32" s="42"/>
      <c r="M32" s="42"/>
      <c r="N32" s="42"/>
      <c r="O32" s="42"/>
      <c r="Q32" s="112"/>
      <c r="R32" s="113"/>
    </row>
    <row r="33" spans="1:18" ht="15">
      <c r="A33" s="105" t="s">
        <v>214</v>
      </c>
      <c r="B33" s="110" t="s">
        <v>215</v>
      </c>
      <c r="C33" s="84" t="s">
        <v>51</v>
      </c>
      <c r="D33" s="57">
        <f t="shared" ref="D33:D40" si="6">D$32</f>
        <v>0</v>
      </c>
      <c r="E33" s="79">
        <f>'Thao Luan'!N7</f>
        <v>0</v>
      </c>
      <c r="F33" s="42">
        <f>F$32</f>
        <v>0</v>
      </c>
      <c r="G33" s="42"/>
      <c r="H33" s="42"/>
      <c r="I33" s="42"/>
      <c r="J33" s="42"/>
      <c r="K33" s="42"/>
      <c r="L33" s="42"/>
      <c r="M33" s="42"/>
      <c r="N33" s="42"/>
      <c r="O33" s="42">
        <f>SUM(G33:N33)</f>
        <v>0</v>
      </c>
      <c r="Q33" s="105"/>
      <c r="R33" s="110"/>
    </row>
    <row r="34" spans="1:18" ht="15">
      <c r="A34" s="105" t="s">
        <v>133</v>
      </c>
      <c r="B34" s="110" t="s">
        <v>134</v>
      </c>
      <c r="C34" s="48"/>
      <c r="D34" s="57">
        <f t="shared" si="6"/>
        <v>0</v>
      </c>
      <c r="E34" s="80">
        <f>'Thao Luan'!N16</f>
        <v>0</v>
      </c>
      <c r="F34" s="42">
        <f>F$32</f>
        <v>0</v>
      </c>
      <c r="G34" s="42"/>
      <c r="H34" s="42"/>
      <c r="I34" s="42"/>
      <c r="J34" s="42"/>
      <c r="K34" s="42"/>
      <c r="L34" s="42"/>
      <c r="M34" s="42"/>
      <c r="N34" s="42"/>
      <c r="O34" s="42"/>
      <c r="Q34" s="105"/>
      <c r="R34" s="110"/>
    </row>
    <row r="35" spans="1:18" ht="15">
      <c r="A35" s="105" t="s">
        <v>163</v>
      </c>
      <c r="B35" s="110" t="s">
        <v>162</v>
      </c>
      <c r="C35" s="48"/>
      <c r="D35" s="57">
        <f t="shared" si="6"/>
        <v>0</v>
      </c>
      <c r="E35" s="80">
        <f>'Thao Luan'!N23</f>
        <v>0</v>
      </c>
      <c r="F35" s="42">
        <f>F$32</f>
        <v>0</v>
      </c>
      <c r="G35" s="42"/>
      <c r="H35" s="42"/>
      <c r="I35" s="42"/>
      <c r="J35" s="42"/>
      <c r="K35" s="42"/>
      <c r="L35" s="42"/>
      <c r="M35" s="42"/>
      <c r="N35" s="42"/>
      <c r="O35" s="42"/>
      <c r="Q35" s="112"/>
      <c r="R35" s="113"/>
    </row>
    <row r="36" spans="1:18" ht="15">
      <c r="A36" s="112" t="s">
        <v>166</v>
      </c>
      <c r="B36" s="113" t="s">
        <v>170</v>
      </c>
      <c r="C36" s="48"/>
      <c r="D36" s="57"/>
      <c r="E36" s="80"/>
      <c r="F36" s="42"/>
      <c r="G36" s="42"/>
      <c r="H36" s="42"/>
      <c r="I36" s="42"/>
      <c r="J36" s="42"/>
      <c r="K36" s="42"/>
      <c r="L36" s="42"/>
      <c r="M36" s="42"/>
      <c r="N36" s="42"/>
      <c r="O36" s="42"/>
      <c r="Q36" s="112"/>
      <c r="R36" s="113"/>
    </row>
    <row r="37" spans="1:18" ht="15">
      <c r="A37" s="112" t="s">
        <v>183</v>
      </c>
      <c r="B37" s="113" t="s">
        <v>184</v>
      </c>
      <c r="C37" s="48"/>
      <c r="D37" s="57"/>
      <c r="E37" s="80"/>
      <c r="F37" s="42"/>
      <c r="G37" s="42"/>
      <c r="H37" s="42"/>
      <c r="I37" s="42"/>
      <c r="J37" s="42"/>
      <c r="K37" s="42"/>
      <c r="L37" s="42"/>
      <c r="M37" s="42"/>
      <c r="N37" s="42"/>
      <c r="O37" s="42"/>
      <c r="Q37" s="112"/>
      <c r="R37" s="113"/>
    </row>
    <row r="38" spans="1:18" ht="15">
      <c r="A38" s="112" t="s">
        <v>192</v>
      </c>
      <c r="B38" s="113" t="s">
        <v>193</v>
      </c>
      <c r="C38" s="48"/>
      <c r="D38" s="57">
        <f t="shared" si="6"/>
        <v>0</v>
      </c>
      <c r="E38" s="80">
        <f>'Thao Luan'!N48</f>
        <v>0</v>
      </c>
      <c r="F38" s="42">
        <f>F$32</f>
        <v>0</v>
      </c>
      <c r="G38" s="42"/>
      <c r="H38" s="42"/>
      <c r="I38" s="42"/>
      <c r="J38" s="42"/>
      <c r="K38" s="42"/>
      <c r="L38" s="42"/>
      <c r="M38" s="42"/>
      <c r="N38" s="42"/>
      <c r="O38" s="42"/>
      <c r="Q38" s="112"/>
      <c r="R38" s="113"/>
    </row>
    <row r="39" spans="1:18" s="45" customFormat="1" ht="15">
      <c r="A39" s="112" t="s">
        <v>203</v>
      </c>
      <c r="B39" s="113" t="s">
        <v>204</v>
      </c>
      <c r="C39" s="50"/>
      <c r="D39" s="57">
        <f t="shared" si="6"/>
        <v>0</v>
      </c>
      <c r="E39" s="80">
        <f>'Thao Luan'!N49</f>
        <v>0</v>
      </c>
      <c r="F39" s="42">
        <f>F$32</f>
        <v>0</v>
      </c>
      <c r="G39" s="42"/>
      <c r="H39" s="42"/>
      <c r="I39" s="42"/>
      <c r="J39" s="42"/>
      <c r="K39" s="42"/>
      <c r="L39" s="42"/>
      <c r="M39" s="42"/>
      <c r="N39" s="42"/>
      <c r="O39" s="42"/>
    </row>
    <row r="40" spans="1:18" ht="15.75" thickBot="1">
      <c r="A40" s="105" t="s">
        <v>166</v>
      </c>
      <c r="B40" s="110" t="s">
        <v>206</v>
      </c>
      <c r="C40" s="49"/>
      <c r="D40" s="57">
        <f t="shared" si="6"/>
        <v>0</v>
      </c>
      <c r="E40" s="80">
        <f>'Thao Luan'!N8</f>
        <v>0</v>
      </c>
      <c r="F40" s="42"/>
      <c r="G40" s="57"/>
      <c r="H40" s="78"/>
      <c r="I40" s="78"/>
      <c r="J40" s="78"/>
      <c r="K40" s="78"/>
      <c r="L40" s="78"/>
      <c r="M40" s="78"/>
      <c r="N40" s="78"/>
      <c r="O40" s="42"/>
    </row>
    <row r="41" spans="1:18" ht="15.75" thickBot="1">
      <c r="D41" s="57"/>
      <c r="E41" s="42"/>
      <c r="F41" s="42"/>
      <c r="G41" s="57"/>
      <c r="H41" s="42"/>
      <c r="I41" s="42"/>
      <c r="J41" s="42"/>
      <c r="K41" s="42"/>
      <c r="L41" s="42"/>
      <c r="M41" s="42"/>
      <c r="N41" s="42"/>
      <c r="O41" s="42"/>
      <c r="Q41" s="105"/>
      <c r="R41" s="110"/>
    </row>
    <row r="42" spans="1:18" ht="16.5" thickBot="1">
      <c r="A42" s="367" t="s">
        <v>59</v>
      </c>
      <c r="B42" s="368"/>
      <c r="C42" s="369"/>
      <c r="D42" s="81"/>
      <c r="E42" s="42"/>
      <c r="F42" s="80">
        <f>SUM(E43:E50)</f>
        <v>0</v>
      </c>
      <c r="G42" s="57"/>
      <c r="H42" s="42"/>
      <c r="I42" s="42"/>
      <c r="J42" s="42"/>
      <c r="K42" s="42"/>
      <c r="L42" s="42"/>
      <c r="M42" s="42"/>
      <c r="N42" s="42"/>
      <c r="O42" s="42"/>
      <c r="Q42" s="105"/>
      <c r="R42" s="110"/>
    </row>
    <row r="43" spans="1:18" ht="15">
      <c r="A43" s="112" t="s">
        <v>199</v>
      </c>
      <c r="B43" s="113" t="s">
        <v>200</v>
      </c>
      <c r="C43" s="84" t="s">
        <v>51</v>
      </c>
      <c r="D43" s="57">
        <f t="shared" ref="D43:D50" si="7">D$42</f>
        <v>0</v>
      </c>
      <c r="E43" s="80">
        <f>'Thao Luan'!N4</f>
        <v>0</v>
      </c>
      <c r="F43" s="42">
        <f t="shared" ref="F43:F50" si="8">F$42</f>
        <v>0</v>
      </c>
      <c r="G43" s="57"/>
      <c r="H43" s="42"/>
      <c r="I43" s="42"/>
      <c r="J43" s="42"/>
      <c r="K43" s="42"/>
      <c r="L43" s="42"/>
      <c r="M43" s="42"/>
      <c r="N43" s="42"/>
      <c r="O43" s="42">
        <f>SUM(G43:N43)</f>
        <v>0</v>
      </c>
      <c r="Q43" s="112"/>
      <c r="R43" s="113"/>
    </row>
    <row r="44" spans="1:18" ht="15">
      <c r="A44" s="105" t="s">
        <v>141</v>
      </c>
      <c r="B44" s="110" t="s">
        <v>142</v>
      </c>
      <c r="C44" s="48"/>
      <c r="D44" s="57">
        <f t="shared" si="7"/>
        <v>0</v>
      </c>
      <c r="E44" s="80">
        <f>'Thao Luan'!N31</f>
        <v>0</v>
      </c>
      <c r="F44" s="42">
        <f t="shared" si="8"/>
        <v>0</v>
      </c>
      <c r="G44" s="57"/>
      <c r="H44" s="42"/>
      <c r="I44" s="42"/>
      <c r="J44" s="42"/>
      <c r="K44" s="42"/>
      <c r="L44" s="42"/>
      <c r="M44" s="42"/>
      <c r="N44" s="42"/>
      <c r="O44" s="42"/>
    </row>
    <row r="45" spans="1:18" ht="15">
      <c r="A45" s="105" t="s">
        <v>159</v>
      </c>
      <c r="B45" s="110" t="s">
        <v>121</v>
      </c>
      <c r="C45" s="48"/>
      <c r="D45" s="57"/>
      <c r="E45" s="80"/>
      <c r="F45" s="42"/>
      <c r="G45" s="57"/>
      <c r="H45" s="42"/>
      <c r="I45" s="42"/>
      <c r="J45" s="42"/>
      <c r="K45" s="42"/>
      <c r="L45" s="42"/>
      <c r="M45" s="42"/>
      <c r="N45" s="42"/>
      <c r="O45" s="42"/>
      <c r="Q45" s="105"/>
      <c r="R45" s="110"/>
    </row>
    <row r="46" spans="1:18" ht="15">
      <c r="A46" s="105" t="s">
        <v>160</v>
      </c>
      <c r="B46" s="110" t="s">
        <v>100</v>
      </c>
      <c r="C46" s="48"/>
      <c r="D46" s="57"/>
      <c r="E46" s="80"/>
      <c r="F46" s="42"/>
      <c r="G46" s="57"/>
      <c r="H46" s="42"/>
      <c r="I46" s="42"/>
      <c r="J46" s="42"/>
      <c r="K46" s="42"/>
      <c r="L46" s="42"/>
      <c r="M46" s="42"/>
      <c r="N46" s="42"/>
      <c r="O46" s="42"/>
      <c r="Q46" s="105"/>
      <c r="R46" s="110"/>
    </row>
    <row r="47" spans="1:18" ht="15">
      <c r="A47" s="112" t="s">
        <v>173</v>
      </c>
      <c r="B47" s="113" t="s">
        <v>174</v>
      </c>
      <c r="C47" s="48"/>
      <c r="D47" s="57">
        <f t="shared" si="7"/>
        <v>0</v>
      </c>
      <c r="E47" s="80">
        <f>'Thao Luan'!N45</f>
        <v>0</v>
      </c>
      <c r="F47" s="42">
        <f t="shared" si="8"/>
        <v>0</v>
      </c>
      <c r="G47" s="57"/>
      <c r="H47" s="42"/>
      <c r="I47" s="42"/>
      <c r="J47" s="42"/>
      <c r="K47" s="42"/>
      <c r="L47" s="42"/>
      <c r="M47" s="42"/>
      <c r="N47" s="42"/>
      <c r="O47" s="42"/>
      <c r="Q47" s="112"/>
      <c r="R47" s="113"/>
    </row>
    <row r="48" spans="1:18" ht="15">
      <c r="A48" s="112" t="s">
        <v>166</v>
      </c>
      <c r="B48" s="113" t="s">
        <v>201</v>
      </c>
      <c r="C48" s="48"/>
      <c r="D48" s="57">
        <f t="shared" si="7"/>
        <v>0</v>
      </c>
      <c r="E48" s="80">
        <f>'Thao Luan'!N58</f>
        <v>0</v>
      </c>
      <c r="F48" s="42">
        <f t="shared" si="8"/>
        <v>0</v>
      </c>
      <c r="G48" s="57"/>
      <c r="H48" s="42"/>
      <c r="I48" s="42"/>
      <c r="J48" s="42"/>
      <c r="K48" s="42"/>
      <c r="L48" s="42"/>
      <c r="M48" s="42"/>
      <c r="N48" s="42"/>
      <c r="O48" s="42"/>
      <c r="Q48" s="112"/>
      <c r="R48" s="113"/>
    </row>
    <row r="49" spans="1:18" ht="15">
      <c r="A49" s="112" t="s">
        <v>210</v>
      </c>
      <c r="B49" s="113" t="s">
        <v>211</v>
      </c>
      <c r="C49" s="50"/>
      <c r="D49" s="57">
        <f t="shared" si="7"/>
        <v>0</v>
      </c>
      <c r="E49" s="80">
        <f>'Thao Luan'!N30</f>
        <v>0</v>
      </c>
      <c r="F49" s="42">
        <f t="shared" si="8"/>
        <v>0</v>
      </c>
      <c r="G49" s="57"/>
      <c r="H49" s="42"/>
      <c r="I49" s="42"/>
      <c r="J49" s="42"/>
      <c r="K49" s="42"/>
      <c r="L49" s="42"/>
      <c r="M49" s="42"/>
      <c r="N49" s="42"/>
      <c r="O49" s="42"/>
      <c r="Q49" s="112"/>
      <c r="R49" s="113"/>
    </row>
    <row r="50" spans="1:18" ht="16.5" thickBot="1">
      <c r="A50" s="102"/>
      <c r="B50" s="103"/>
      <c r="C50" s="49"/>
      <c r="D50" s="57">
        <f t="shared" si="7"/>
        <v>0</v>
      </c>
      <c r="E50" s="80">
        <f>'Thao Luan'!N22</f>
        <v>0</v>
      </c>
      <c r="F50" s="42">
        <f t="shared" si="8"/>
        <v>0</v>
      </c>
      <c r="G50" s="57"/>
      <c r="H50" s="42"/>
      <c r="I50" s="42"/>
      <c r="J50" s="42"/>
      <c r="K50" s="42"/>
      <c r="L50" s="42"/>
      <c r="M50" s="42"/>
      <c r="N50" s="42"/>
      <c r="O50" s="42"/>
      <c r="Q50" s="105"/>
      <c r="R50" s="110"/>
    </row>
    <row r="51" spans="1:18" ht="15.75" thickBot="1">
      <c r="D51" s="57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Q51" s="112"/>
      <c r="R51" s="113"/>
    </row>
    <row r="52" spans="1:18" ht="16.5" thickBot="1">
      <c r="A52" s="367" t="s">
        <v>60</v>
      </c>
      <c r="B52" s="368"/>
      <c r="C52" s="369"/>
      <c r="D52" s="81"/>
      <c r="E52" s="42"/>
      <c r="F52" s="80">
        <f>SUM(E53:E60)</f>
        <v>0</v>
      </c>
      <c r="G52" s="42"/>
      <c r="H52" s="42"/>
      <c r="I52" s="42"/>
      <c r="J52" s="42"/>
      <c r="K52" s="42"/>
      <c r="L52" s="42"/>
      <c r="M52" s="42"/>
      <c r="N52" s="42"/>
      <c r="O52" s="42"/>
      <c r="Q52" s="105"/>
      <c r="R52" s="110"/>
    </row>
    <row r="53" spans="1:18" ht="15">
      <c r="A53" s="105" t="s">
        <v>178</v>
      </c>
      <c r="B53" s="110" t="s">
        <v>179</v>
      </c>
      <c r="C53" s="84" t="s">
        <v>51</v>
      </c>
      <c r="D53" s="57">
        <f t="shared" ref="D53:D60" si="9">D$52</f>
        <v>0</v>
      </c>
      <c r="E53" s="80">
        <f>'Thao Luan'!N13</f>
        <v>0</v>
      </c>
      <c r="F53" s="42">
        <f t="shared" ref="F53:F60" si="10">F$52</f>
        <v>0</v>
      </c>
      <c r="G53" s="42"/>
      <c r="H53" s="42"/>
      <c r="I53" s="42"/>
      <c r="J53" s="42"/>
      <c r="K53" s="42"/>
      <c r="L53" s="42"/>
      <c r="M53" s="42"/>
      <c r="N53" s="42"/>
      <c r="O53" s="42">
        <f>SUM(G53:N53)</f>
        <v>0</v>
      </c>
      <c r="Q53" s="105"/>
      <c r="R53" s="110"/>
    </row>
    <row r="54" spans="1:18" ht="15">
      <c r="A54" s="105" t="s">
        <v>164</v>
      </c>
      <c r="B54" s="110" t="s">
        <v>165</v>
      </c>
      <c r="C54" s="48"/>
      <c r="D54" s="57">
        <f t="shared" si="9"/>
        <v>0</v>
      </c>
      <c r="E54" s="80">
        <f>'Thao Luan'!N17</f>
        <v>0</v>
      </c>
      <c r="F54" s="42">
        <f t="shared" si="10"/>
        <v>0</v>
      </c>
      <c r="G54" s="42"/>
      <c r="H54" s="42"/>
      <c r="I54" s="42"/>
      <c r="J54" s="42"/>
      <c r="K54" s="42"/>
      <c r="L54" s="42"/>
      <c r="M54" s="42"/>
      <c r="N54" s="42"/>
      <c r="O54" s="42"/>
      <c r="Q54" s="112"/>
      <c r="R54" s="113"/>
    </row>
    <row r="55" spans="1:18" ht="15">
      <c r="A55" s="105" t="s">
        <v>166</v>
      </c>
      <c r="B55" s="110" t="s">
        <v>122</v>
      </c>
      <c r="C55" s="48"/>
      <c r="D55" s="57">
        <f t="shared" si="9"/>
        <v>0</v>
      </c>
      <c r="E55" s="80">
        <f>'Thao Luan'!N17</f>
        <v>0</v>
      </c>
      <c r="F55" s="42">
        <f t="shared" si="10"/>
        <v>0</v>
      </c>
      <c r="G55" s="42"/>
      <c r="H55" s="42"/>
      <c r="I55" s="42"/>
      <c r="J55" s="42"/>
      <c r="K55" s="42"/>
      <c r="L55" s="42"/>
      <c r="M55" s="42"/>
      <c r="N55" s="42"/>
      <c r="O55" s="42"/>
    </row>
    <row r="56" spans="1:18" ht="15">
      <c r="A56" s="105" t="s">
        <v>180</v>
      </c>
      <c r="B56" s="110" t="s">
        <v>181</v>
      </c>
      <c r="C56" s="48"/>
      <c r="D56" s="57"/>
      <c r="E56" s="80"/>
      <c r="F56" s="42"/>
      <c r="G56" s="42"/>
      <c r="H56" s="42"/>
      <c r="I56" s="42"/>
      <c r="J56" s="42"/>
      <c r="K56" s="42"/>
      <c r="L56" s="42"/>
      <c r="M56" s="42"/>
      <c r="N56" s="42"/>
      <c r="O56" s="42"/>
      <c r="Q56" s="105"/>
      <c r="R56" s="110"/>
    </row>
    <row r="57" spans="1:18" ht="15">
      <c r="A57" s="105" t="s">
        <v>182</v>
      </c>
      <c r="B57" s="110" t="s">
        <v>102</v>
      </c>
      <c r="C57" s="48"/>
      <c r="D57" s="57"/>
      <c r="E57" s="80"/>
      <c r="F57" s="42"/>
      <c r="G57" s="42"/>
      <c r="H57" s="42"/>
      <c r="I57" s="42"/>
      <c r="J57" s="42"/>
      <c r="K57" s="42"/>
      <c r="L57" s="42"/>
      <c r="M57" s="42"/>
      <c r="N57" s="42"/>
      <c r="O57" s="42"/>
      <c r="Q57" s="105"/>
      <c r="R57" s="110"/>
    </row>
    <row r="58" spans="1:18" ht="15">
      <c r="A58" s="105" t="s">
        <v>185</v>
      </c>
      <c r="B58" s="110" t="s">
        <v>103</v>
      </c>
      <c r="C58" s="48"/>
      <c r="D58" s="57">
        <f t="shared" si="9"/>
        <v>0</v>
      </c>
      <c r="E58" s="80">
        <f>'Thao Luan'!N47</f>
        <v>0</v>
      </c>
      <c r="F58" s="42">
        <f t="shared" si="10"/>
        <v>0</v>
      </c>
      <c r="G58" s="42"/>
      <c r="H58" s="42"/>
      <c r="I58" s="42"/>
      <c r="J58" s="42"/>
      <c r="K58" s="42"/>
      <c r="L58" s="42"/>
      <c r="M58" s="42"/>
      <c r="N58" s="42"/>
      <c r="O58" s="42"/>
    </row>
    <row r="59" spans="1:18" ht="15">
      <c r="A59" s="112" t="s">
        <v>147</v>
      </c>
      <c r="B59" s="113" t="s">
        <v>202</v>
      </c>
      <c r="C59" s="50"/>
      <c r="D59" s="57">
        <f t="shared" si="9"/>
        <v>0</v>
      </c>
      <c r="E59" s="80">
        <f>'Thao Luan'!N62</f>
        <v>0</v>
      </c>
      <c r="F59" s="42">
        <f t="shared" si="10"/>
        <v>0</v>
      </c>
      <c r="G59" s="42"/>
      <c r="H59" s="42"/>
      <c r="I59" s="42"/>
      <c r="J59" s="42"/>
      <c r="K59" s="42"/>
      <c r="L59" s="42"/>
      <c r="M59" s="42"/>
      <c r="N59" s="42"/>
      <c r="O59" s="42"/>
      <c r="Q59" s="112"/>
      <c r="R59" s="113"/>
    </row>
    <row r="60" spans="1:18" ht="16.5" thickBot="1">
      <c r="A60" s="102"/>
      <c r="B60" s="103"/>
      <c r="C60" s="49"/>
      <c r="D60" s="57">
        <f t="shared" si="9"/>
        <v>0</v>
      </c>
      <c r="E60" s="80">
        <f>'Thao Luan'!N57</f>
        <v>0</v>
      </c>
      <c r="F60" s="42">
        <f t="shared" si="10"/>
        <v>0</v>
      </c>
      <c r="G60" s="42"/>
      <c r="H60" s="42"/>
      <c r="I60" s="42"/>
      <c r="J60" s="42"/>
      <c r="K60" s="42"/>
      <c r="L60" s="42"/>
      <c r="M60" s="42"/>
      <c r="N60" s="42"/>
      <c r="O60" s="42"/>
      <c r="Q60" s="112"/>
      <c r="R60" s="113"/>
    </row>
    <row r="61" spans="1:18" ht="15.75" thickBot="1">
      <c r="D61" s="57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Q61" s="112"/>
      <c r="R61" s="113"/>
    </row>
    <row r="62" spans="1:18" ht="16.5" thickBot="1">
      <c r="A62" s="367" t="s">
        <v>61</v>
      </c>
      <c r="B62" s="368"/>
      <c r="C62" s="369"/>
      <c r="D62" s="81"/>
      <c r="E62" s="42"/>
      <c r="F62" s="80">
        <f>SUM(E63:E70)</f>
        <v>0</v>
      </c>
      <c r="G62" s="42"/>
      <c r="H62" s="42"/>
      <c r="I62" s="42"/>
      <c r="J62" s="42"/>
      <c r="K62" s="42"/>
      <c r="L62" s="42"/>
      <c r="M62" s="42"/>
      <c r="N62" s="42"/>
      <c r="O62" s="42"/>
      <c r="Q62" s="112" t="s">
        <v>123</v>
      </c>
      <c r="R62" s="113" t="s">
        <v>205</v>
      </c>
    </row>
    <row r="63" spans="1:18" ht="15">
      <c r="A63" s="105" t="s">
        <v>137</v>
      </c>
      <c r="B63" s="110" t="s">
        <v>138</v>
      </c>
      <c r="C63" s="47" t="s">
        <v>51</v>
      </c>
      <c r="D63" s="57">
        <f t="shared" ref="D63:D70" si="11">D$62</f>
        <v>0</v>
      </c>
      <c r="E63" s="80">
        <f>'Thao Luan'!N27</f>
        <v>0</v>
      </c>
      <c r="F63" s="42">
        <f t="shared" ref="F63:F70" si="12">F$62</f>
        <v>0</v>
      </c>
      <c r="G63" s="42"/>
      <c r="H63" s="42"/>
      <c r="I63" s="42"/>
      <c r="J63" s="42"/>
      <c r="K63" s="42"/>
      <c r="L63" s="42"/>
      <c r="M63" s="42"/>
      <c r="N63" s="42"/>
      <c r="O63" s="42">
        <f>SUM(G63:N63)</f>
        <v>0</v>
      </c>
      <c r="Q63" s="105"/>
      <c r="R63" s="110"/>
    </row>
    <row r="64" spans="1:18" ht="15">
      <c r="A64" s="111" t="s">
        <v>135</v>
      </c>
      <c r="B64" s="110" t="s">
        <v>136</v>
      </c>
      <c r="C64" s="48"/>
      <c r="D64" s="57">
        <f t="shared" si="11"/>
        <v>0</v>
      </c>
      <c r="E64" s="80">
        <f>'Thao Luan'!N32</f>
        <v>0</v>
      </c>
      <c r="F64" s="42">
        <f t="shared" si="12"/>
        <v>0</v>
      </c>
      <c r="G64" s="42"/>
      <c r="H64" s="42"/>
      <c r="I64" s="42"/>
      <c r="J64" s="42"/>
      <c r="K64" s="42"/>
      <c r="L64" s="42"/>
      <c r="M64" s="42"/>
      <c r="N64" s="42"/>
      <c r="O64" s="42"/>
      <c r="Q64" s="105"/>
      <c r="R64" s="110"/>
    </row>
    <row r="65" spans="1:18" ht="15">
      <c r="A65" s="105" t="s">
        <v>139</v>
      </c>
      <c r="B65" s="110" t="s">
        <v>140</v>
      </c>
      <c r="C65" s="48"/>
      <c r="D65" s="57">
        <f t="shared" si="11"/>
        <v>0</v>
      </c>
      <c r="E65" s="80">
        <f>'Thao Luan'!N50</f>
        <v>0</v>
      </c>
      <c r="F65" s="42">
        <f t="shared" si="12"/>
        <v>0</v>
      </c>
      <c r="G65" s="42"/>
      <c r="H65" s="42"/>
      <c r="I65" s="42"/>
      <c r="J65" s="42"/>
      <c r="K65" s="42"/>
      <c r="L65" s="42"/>
      <c r="M65" s="42"/>
      <c r="N65" s="42"/>
      <c r="O65" s="42"/>
      <c r="Q65" s="112"/>
      <c r="R65" s="113"/>
    </row>
    <row r="66" spans="1:18" ht="15">
      <c r="A66" s="105" t="s">
        <v>145</v>
      </c>
      <c r="B66" s="110" t="s">
        <v>144</v>
      </c>
      <c r="C66" s="48"/>
      <c r="D66" s="57"/>
      <c r="E66" s="80"/>
      <c r="F66" s="42"/>
      <c r="G66" s="42"/>
      <c r="H66" s="42"/>
      <c r="I66" s="42"/>
      <c r="J66" s="42"/>
      <c r="K66" s="42"/>
      <c r="L66" s="42"/>
      <c r="M66" s="42"/>
      <c r="N66" s="42"/>
      <c r="O66" s="42"/>
      <c r="Q66" s="112"/>
      <c r="R66" s="113"/>
    </row>
    <row r="67" spans="1:18" ht="15">
      <c r="A67" s="105" t="s">
        <v>151</v>
      </c>
      <c r="B67" s="110" t="s">
        <v>152</v>
      </c>
      <c r="C67" s="48"/>
      <c r="D67" s="57"/>
      <c r="E67" s="80"/>
      <c r="F67" s="42"/>
      <c r="G67" s="42"/>
      <c r="H67" s="42"/>
      <c r="I67" s="42"/>
      <c r="J67" s="42"/>
      <c r="K67" s="42"/>
      <c r="L67" s="42"/>
      <c r="M67" s="42"/>
      <c r="N67" s="42"/>
      <c r="O67" s="42"/>
      <c r="Q67" s="112"/>
      <c r="R67" s="113"/>
    </row>
    <row r="68" spans="1:18" ht="15">
      <c r="A68" s="105" t="s">
        <v>153</v>
      </c>
      <c r="B68" s="110" t="s">
        <v>154</v>
      </c>
      <c r="C68" s="48"/>
      <c r="D68" s="57">
        <f t="shared" si="11"/>
        <v>0</v>
      </c>
      <c r="E68" s="80">
        <f>'Thao Luan'!N53</f>
        <v>0</v>
      </c>
      <c r="F68" s="42">
        <f t="shared" si="12"/>
        <v>0</v>
      </c>
      <c r="G68" s="42"/>
      <c r="H68" s="42"/>
      <c r="I68" s="42"/>
      <c r="J68" s="42"/>
      <c r="K68" s="42"/>
      <c r="L68" s="42"/>
      <c r="M68" s="42"/>
      <c r="N68" s="42"/>
      <c r="O68" s="42"/>
      <c r="Q68" s="112"/>
      <c r="R68" s="113"/>
    </row>
    <row r="69" spans="1:18" ht="15">
      <c r="A69" s="105" t="s">
        <v>155</v>
      </c>
      <c r="B69" s="110" t="s">
        <v>154</v>
      </c>
      <c r="C69" s="50"/>
      <c r="D69" s="57">
        <f t="shared" si="11"/>
        <v>0</v>
      </c>
      <c r="E69" s="80">
        <f>'Thao Luan'!N54</f>
        <v>0</v>
      </c>
      <c r="F69" s="42">
        <f t="shared" si="12"/>
        <v>0</v>
      </c>
      <c r="G69" s="42"/>
      <c r="H69" s="42"/>
      <c r="I69" s="42"/>
      <c r="J69" s="42"/>
      <c r="K69" s="42"/>
      <c r="L69" s="42"/>
      <c r="M69" s="42"/>
      <c r="N69" s="42"/>
      <c r="O69" s="42"/>
      <c r="Q69" s="112"/>
      <c r="R69" s="113"/>
    </row>
    <row r="70" spans="1:18" ht="15.75" thickBot="1">
      <c r="A70" s="105" t="s">
        <v>151</v>
      </c>
      <c r="B70" s="110" t="s">
        <v>154</v>
      </c>
      <c r="C70" s="49"/>
      <c r="D70" s="57">
        <f t="shared" si="11"/>
        <v>0</v>
      </c>
      <c r="E70" s="80"/>
      <c r="F70" s="42">
        <f t="shared" si="12"/>
        <v>0</v>
      </c>
      <c r="G70" s="42"/>
      <c r="H70" s="42"/>
      <c r="I70" s="42"/>
      <c r="J70" s="42"/>
      <c r="K70" s="42"/>
      <c r="L70" s="42"/>
      <c r="M70" s="42"/>
      <c r="N70" s="42"/>
      <c r="O70" s="42"/>
    </row>
    <row r="71" spans="1:18" ht="15.75" thickBot="1">
      <c r="D71" s="57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Q71" s="105" t="s">
        <v>216</v>
      </c>
      <c r="R71" s="110" t="s">
        <v>128</v>
      </c>
    </row>
    <row r="72" spans="1:18" ht="16.5" thickBot="1">
      <c r="A72" s="367" t="s">
        <v>62</v>
      </c>
      <c r="B72" s="368"/>
      <c r="C72" s="369"/>
      <c r="D72" s="81"/>
      <c r="E72" s="42"/>
      <c r="F72" s="80">
        <f>SUM(E73:E81)</f>
        <v>0</v>
      </c>
      <c r="G72" s="42"/>
      <c r="H72" s="42"/>
      <c r="I72" s="42"/>
      <c r="J72" s="42"/>
      <c r="K72" s="42"/>
      <c r="L72" s="42"/>
      <c r="M72" s="42"/>
      <c r="N72" s="42"/>
      <c r="O72" s="42"/>
      <c r="Q72" s="116" t="s">
        <v>226</v>
      </c>
      <c r="R72" s="117" t="s">
        <v>104</v>
      </c>
    </row>
    <row r="73" spans="1:18" ht="15">
      <c r="A73" s="106"/>
      <c r="B73" s="107"/>
      <c r="C73" s="47" t="s">
        <v>51</v>
      </c>
      <c r="D73" s="57">
        <f t="shared" ref="D73:D82" si="13">D$72</f>
        <v>0</v>
      </c>
      <c r="E73" s="80">
        <f>'Thao Luan'!N28</f>
        <v>0</v>
      </c>
      <c r="F73" s="42">
        <f t="shared" ref="F73:F81" si="14">F$72</f>
        <v>0</v>
      </c>
      <c r="G73" s="42"/>
      <c r="H73" s="42"/>
      <c r="I73" s="42"/>
      <c r="J73" s="42"/>
      <c r="K73" s="42"/>
      <c r="L73" s="42"/>
      <c r="M73" s="42"/>
      <c r="N73" s="42"/>
      <c r="O73" s="42">
        <f>SUM(G73:N73)</f>
        <v>0</v>
      </c>
    </row>
    <row r="74" spans="1:18" ht="15">
      <c r="A74" s="108"/>
      <c r="B74" s="109"/>
      <c r="C74" s="48"/>
      <c r="D74" s="57">
        <f t="shared" si="13"/>
        <v>0</v>
      </c>
      <c r="E74" s="80">
        <f>'Thao Luan'!N5</f>
        <v>0</v>
      </c>
      <c r="F74" s="42">
        <f t="shared" si="14"/>
        <v>0</v>
      </c>
      <c r="G74" s="42"/>
      <c r="H74" s="42"/>
      <c r="I74" s="42"/>
      <c r="J74" s="42"/>
      <c r="K74" s="42"/>
      <c r="L74" s="42"/>
      <c r="M74" s="42"/>
      <c r="N74" s="42"/>
      <c r="O74" s="42"/>
    </row>
    <row r="75" spans="1:18" ht="15">
      <c r="A75" s="108"/>
      <c r="B75" s="109"/>
      <c r="C75" s="48"/>
      <c r="D75" s="57">
        <f t="shared" si="13"/>
        <v>0</v>
      </c>
      <c r="E75" s="80">
        <f>'Thao Luan'!N18</f>
        <v>0</v>
      </c>
      <c r="F75" s="42">
        <f t="shared" si="14"/>
        <v>0</v>
      </c>
      <c r="G75" s="42"/>
      <c r="H75" s="42"/>
      <c r="I75" s="42"/>
      <c r="J75" s="42"/>
      <c r="K75" s="42"/>
      <c r="L75" s="42"/>
      <c r="M75" s="42"/>
      <c r="N75" s="42"/>
      <c r="O75" s="42"/>
    </row>
    <row r="76" spans="1:18" ht="15">
      <c r="A76" s="106"/>
      <c r="B76" s="107"/>
      <c r="C76" s="48"/>
      <c r="D76" s="57"/>
      <c r="E76" s="80"/>
      <c r="F76" s="42"/>
      <c r="G76" s="42"/>
      <c r="H76" s="42"/>
      <c r="I76" s="42"/>
      <c r="J76" s="42"/>
      <c r="K76" s="42"/>
      <c r="L76" s="42"/>
      <c r="M76" s="42"/>
      <c r="N76" s="42"/>
      <c r="O76" s="42"/>
    </row>
    <row r="77" spans="1:18" ht="15">
      <c r="A77" s="106"/>
      <c r="B77" s="107"/>
      <c r="C77" s="48"/>
      <c r="D77" s="57"/>
      <c r="E77" s="80"/>
      <c r="F77" s="42"/>
      <c r="G77" s="42"/>
      <c r="H77" s="42"/>
      <c r="I77" s="42"/>
      <c r="J77" s="42"/>
      <c r="K77" s="42"/>
      <c r="L77" s="42"/>
      <c r="M77" s="42"/>
      <c r="N77" s="42"/>
      <c r="O77" s="42"/>
    </row>
    <row r="78" spans="1:18" ht="15">
      <c r="A78" s="106"/>
      <c r="B78" s="107"/>
      <c r="C78" s="48"/>
      <c r="D78" s="57"/>
      <c r="E78" s="80"/>
      <c r="F78" s="42"/>
      <c r="G78" s="42"/>
      <c r="H78" s="42"/>
      <c r="I78" s="42"/>
      <c r="J78" s="42"/>
      <c r="K78" s="42"/>
      <c r="L78" s="42"/>
      <c r="M78" s="42"/>
      <c r="N78" s="42"/>
      <c r="O78" s="42"/>
    </row>
    <row r="79" spans="1:18" ht="15">
      <c r="A79" s="106"/>
      <c r="B79" s="107"/>
      <c r="C79" s="48"/>
      <c r="D79" s="57">
        <f t="shared" si="13"/>
        <v>0</v>
      </c>
      <c r="E79" s="80">
        <f>'Thao Luan'!N24</f>
        <v>0</v>
      </c>
      <c r="F79" s="42">
        <f t="shared" si="14"/>
        <v>0</v>
      </c>
      <c r="G79" s="42"/>
      <c r="H79" s="42"/>
      <c r="I79" s="42"/>
      <c r="J79" s="42"/>
      <c r="K79" s="42"/>
      <c r="L79" s="42"/>
      <c r="M79" s="42"/>
      <c r="N79" s="42"/>
      <c r="O79" s="42"/>
    </row>
    <row r="80" spans="1:18" ht="15">
      <c r="A80" s="106"/>
      <c r="B80" s="107"/>
      <c r="C80" s="50"/>
      <c r="D80" s="57">
        <f t="shared" si="13"/>
        <v>0</v>
      </c>
      <c r="E80" s="80">
        <f>'Thao Luan'!N46</f>
        <v>0</v>
      </c>
      <c r="F80" s="42">
        <f t="shared" si="14"/>
        <v>0</v>
      </c>
      <c r="G80" s="42"/>
      <c r="H80" s="42"/>
      <c r="I80" s="42"/>
      <c r="J80" s="42"/>
      <c r="K80" s="42"/>
      <c r="L80" s="42"/>
      <c r="M80" s="42"/>
      <c r="N80" s="42"/>
      <c r="O80" s="42"/>
    </row>
    <row r="81" spans="1:15" ht="16.5" thickBot="1">
      <c r="A81" s="102"/>
      <c r="B81" s="103"/>
      <c r="C81" s="49"/>
      <c r="D81" s="57">
        <f t="shared" si="13"/>
        <v>0</v>
      </c>
      <c r="E81" s="80">
        <f>'Thao Luan'!N51</f>
        <v>0</v>
      </c>
      <c r="F81" s="42">
        <f t="shared" si="14"/>
        <v>0</v>
      </c>
      <c r="G81" s="42"/>
      <c r="H81" s="42"/>
      <c r="I81" s="42"/>
      <c r="J81" s="42"/>
      <c r="K81" s="42"/>
      <c r="L81" s="42"/>
      <c r="M81" s="42"/>
      <c r="N81" s="42"/>
      <c r="O81" s="42"/>
    </row>
    <row r="82" spans="1:15" ht="15" thickBot="1">
      <c r="D82" s="57">
        <f t="shared" si="13"/>
        <v>0</v>
      </c>
      <c r="E82" s="80">
        <f>'Thao Luan'!N52</f>
        <v>0</v>
      </c>
      <c r="F82" s="42"/>
      <c r="G82" s="42"/>
      <c r="H82" s="42"/>
      <c r="I82" s="42"/>
      <c r="J82" s="42"/>
      <c r="K82" s="42"/>
      <c r="L82" s="42"/>
      <c r="M82" s="42"/>
      <c r="N82" s="42"/>
      <c r="O82" s="42"/>
    </row>
    <row r="83" spans="1:15" ht="15.75" thickBot="1">
      <c r="A83" s="108" t="s">
        <v>124</v>
      </c>
      <c r="B83" s="109" t="s">
        <v>105</v>
      </c>
      <c r="C83" s="63" t="s">
        <v>63</v>
      </c>
      <c r="D83" s="57">
        <f>ROUND((D2+D22+D42+D62)/4,0)</f>
        <v>0</v>
      </c>
      <c r="E83" s="80">
        <f>'Thao Luan'!N22</f>
        <v>0</v>
      </c>
      <c r="F83" s="80">
        <f>(F62+F42+F22+F2)/4</f>
        <v>0</v>
      </c>
      <c r="G83" s="42"/>
      <c r="H83" s="42"/>
      <c r="I83" s="42"/>
      <c r="J83" s="42"/>
      <c r="K83" s="42"/>
      <c r="L83" s="42"/>
      <c r="M83" s="42"/>
      <c r="N83" s="42"/>
      <c r="O83" s="42">
        <f>SUM(O3:O82)</f>
        <v>0</v>
      </c>
    </row>
    <row r="84" spans="1:15" ht="15">
      <c r="A84" s="106" t="s">
        <v>125</v>
      </c>
      <c r="B84" s="107" t="s">
        <v>103</v>
      </c>
      <c r="C84" s="64" t="s">
        <v>119</v>
      </c>
      <c r="D84" s="57">
        <f>ROUND((D12+D32+D52+D72)/4,0)</f>
        <v>0</v>
      </c>
      <c r="E84" s="80">
        <f>'Thao Luan'!N26</f>
        <v>0</v>
      </c>
      <c r="F84" s="80">
        <f>(F72+F52+F32+F12)/4</f>
        <v>0</v>
      </c>
      <c r="G84" s="42"/>
      <c r="H84" s="42"/>
      <c r="I84" s="42"/>
      <c r="J84" s="42"/>
      <c r="K84" s="42"/>
      <c r="L84" s="42"/>
      <c r="M84" s="42"/>
      <c r="N84" s="42"/>
      <c r="O84" s="42"/>
    </row>
    <row r="85" spans="1:15" ht="16.5" thickBot="1">
      <c r="A85" s="65"/>
      <c r="B85" s="66"/>
      <c r="C85" s="67"/>
      <c r="D85" s="364" t="s">
        <v>69</v>
      </c>
      <c r="E85" s="365"/>
      <c r="F85" s="69">
        <f>ROUND(1/8,2)</f>
        <v>0.13</v>
      </c>
      <c r="G85" s="42"/>
      <c r="H85" s="42"/>
      <c r="I85" s="42"/>
      <c r="J85" s="42"/>
      <c r="K85" s="42"/>
      <c r="L85" s="42"/>
      <c r="M85" s="42"/>
      <c r="N85" s="42"/>
      <c r="O85" s="42"/>
    </row>
    <row r="86" spans="1:15" ht="15">
      <c r="D86" s="366" t="s">
        <v>70</v>
      </c>
      <c r="E86" s="365"/>
      <c r="F86" s="69">
        <f>ROUND(2/49,2)</f>
        <v>0.04</v>
      </c>
      <c r="G86" s="42"/>
      <c r="H86" s="42"/>
      <c r="I86" s="42"/>
      <c r="J86" s="42"/>
      <c r="K86" s="42"/>
      <c r="L86" s="42"/>
      <c r="M86" s="42"/>
      <c r="N86" s="42"/>
      <c r="O86" s="42"/>
    </row>
  </sheetData>
  <mergeCells count="11">
    <mergeCell ref="A1:C1"/>
    <mergeCell ref="A12:C12"/>
    <mergeCell ref="D85:E85"/>
    <mergeCell ref="D86:E86"/>
    <mergeCell ref="A2:C2"/>
    <mergeCell ref="A42:C42"/>
    <mergeCell ref="A52:C52"/>
    <mergeCell ref="A62:C62"/>
    <mergeCell ref="A72:C72"/>
    <mergeCell ref="A22:C22"/>
    <mergeCell ref="A32:C32"/>
  </mergeCells>
  <phoneticPr fontId="12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F32"/>
  <sheetViews>
    <sheetView workbookViewId="0">
      <selection activeCell="K14" sqref="K14"/>
    </sheetView>
  </sheetViews>
  <sheetFormatPr defaultRowHeight="14.25"/>
  <cols>
    <col min="1" max="1" width="4.25" customWidth="1"/>
    <col min="2" max="2" width="9.125" customWidth="1"/>
    <col min="3" max="3" width="15.125" customWidth="1"/>
    <col min="4" max="4" width="6.75" customWidth="1"/>
    <col min="5" max="5" width="6.5" customWidth="1"/>
    <col min="6" max="6" width="6.875" customWidth="1"/>
    <col min="7" max="7" width="6.625" customWidth="1"/>
    <col min="8" max="8" width="6.375" customWidth="1"/>
    <col min="9" max="9" width="7" customWidth="1"/>
    <col min="10" max="10" width="7.375" customWidth="1"/>
    <col min="11" max="12" width="4.5" customWidth="1"/>
    <col min="13" max="14" width="4.875" customWidth="1"/>
    <col min="15" max="15" width="7.875" customWidth="1"/>
    <col min="16" max="16" width="6.375" customWidth="1"/>
    <col min="17" max="17" width="5.375" customWidth="1"/>
    <col min="18" max="18" width="5.625" customWidth="1"/>
    <col min="19" max="19" width="5.5" customWidth="1"/>
    <col min="20" max="20" width="4.75" customWidth="1"/>
    <col min="21" max="21" width="4.875" customWidth="1"/>
    <col min="22" max="22" width="4" customWidth="1"/>
    <col min="23" max="23" width="3.75" customWidth="1"/>
    <col min="24" max="24" width="5.5" customWidth="1"/>
    <col min="25" max="25" width="4.875" customWidth="1"/>
    <col min="26" max="26" width="4.5" customWidth="1"/>
    <col min="27" max="27" width="4.625" customWidth="1"/>
    <col min="28" max="28" width="4.375" customWidth="1"/>
    <col min="29" max="29" width="4" customWidth="1"/>
    <col min="30" max="30" width="4.25" customWidth="1"/>
    <col min="31" max="32" width="3.875" customWidth="1"/>
  </cols>
  <sheetData>
    <row r="1" spans="1:32" ht="16.5" customHeight="1">
      <c r="A1" s="274" t="s">
        <v>94</v>
      </c>
      <c r="B1" s="274"/>
      <c r="C1" s="274"/>
      <c r="D1" s="274"/>
      <c r="E1" s="274"/>
      <c r="G1" s="264" t="s">
        <v>64</v>
      </c>
      <c r="H1" s="264"/>
      <c r="I1" s="264"/>
      <c r="J1" s="264"/>
      <c r="K1" s="264"/>
      <c r="L1" s="264"/>
      <c r="M1" s="264"/>
      <c r="N1" s="264"/>
    </row>
    <row r="2" spans="1:32" ht="16.5" customHeight="1">
      <c r="A2" s="264" t="s">
        <v>95</v>
      </c>
      <c r="B2" s="264"/>
      <c r="C2" s="264"/>
      <c r="D2" s="264"/>
      <c r="E2" s="264"/>
      <c r="G2" s="264" t="s">
        <v>5</v>
      </c>
      <c r="H2" s="264"/>
      <c r="I2" s="264"/>
      <c r="J2" s="264"/>
      <c r="K2" s="264"/>
      <c r="L2" s="264"/>
      <c r="M2" s="264"/>
      <c r="N2" s="264"/>
    </row>
    <row r="3" spans="1:32" ht="16.5" customHeight="1">
      <c r="A3" s="274" t="s">
        <v>0</v>
      </c>
      <c r="B3" s="274"/>
      <c r="C3" s="274"/>
      <c r="D3" s="274"/>
      <c r="E3" s="274"/>
      <c r="F3" s="11"/>
      <c r="G3" s="274" t="s">
        <v>96</v>
      </c>
      <c r="H3" s="274"/>
      <c r="I3" s="274"/>
      <c r="J3" s="274"/>
      <c r="K3" s="274"/>
      <c r="L3" s="274"/>
      <c r="M3" s="274"/>
      <c r="N3" s="274"/>
    </row>
    <row r="4" spans="1:32" ht="21">
      <c r="A4" s="310" t="s">
        <v>97</v>
      </c>
      <c r="B4" s="311"/>
      <c r="C4" s="311"/>
      <c r="D4" s="311"/>
      <c r="E4" s="311"/>
      <c r="F4" s="311"/>
      <c r="G4" s="311"/>
      <c r="H4" s="311"/>
      <c r="I4" s="311"/>
      <c r="J4" s="311"/>
      <c r="K4" s="311"/>
      <c r="L4" s="311"/>
      <c r="M4" s="311"/>
      <c r="N4" s="311"/>
    </row>
    <row r="5" spans="1:32" ht="8.25" customHeight="1">
      <c r="A5" s="310"/>
      <c r="B5" s="310"/>
      <c r="C5" s="310"/>
      <c r="D5" s="310"/>
      <c r="E5" s="310"/>
      <c r="F5" s="310"/>
      <c r="G5" s="310"/>
      <c r="H5" s="310"/>
      <c r="I5" s="310"/>
      <c r="J5" s="310"/>
      <c r="K5" s="310"/>
      <c r="L5" s="310"/>
      <c r="M5" s="310"/>
      <c r="N5" s="310"/>
    </row>
    <row r="6" spans="1:32" ht="16.5">
      <c r="A6" s="265" t="s">
        <v>77</v>
      </c>
      <c r="B6" s="265"/>
      <c r="C6" s="265"/>
      <c r="D6" s="265"/>
      <c r="E6" s="265"/>
      <c r="F6" s="265"/>
      <c r="G6" s="265"/>
      <c r="H6" s="265"/>
      <c r="I6" s="265"/>
      <c r="J6" s="265"/>
      <c r="K6" s="265"/>
      <c r="L6" s="265"/>
      <c r="M6" s="265"/>
      <c r="N6" s="265"/>
    </row>
    <row r="7" spans="1:32" ht="19.5">
      <c r="A7" s="265" t="s">
        <v>75</v>
      </c>
      <c r="B7" s="374"/>
      <c r="C7" s="374"/>
      <c r="D7" s="374"/>
      <c r="E7" s="374"/>
      <c r="F7" s="374"/>
      <c r="G7" s="374"/>
      <c r="H7" s="374"/>
      <c r="I7" s="374"/>
      <c r="J7" s="374"/>
      <c r="K7" s="374"/>
      <c r="L7" s="374"/>
      <c r="M7" s="374"/>
      <c r="N7" s="374"/>
    </row>
    <row r="8" spans="1:32" ht="9.75" customHeight="1">
      <c r="A8" s="2"/>
    </row>
    <row r="9" spans="1:32" ht="19.5" customHeight="1">
      <c r="A9" s="266" t="s">
        <v>1</v>
      </c>
      <c r="B9" s="266" t="s">
        <v>2</v>
      </c>
      <c r="C9" s="268" t="s">
        <v>6</v>
      </c>
      <c r="D9" s="269"/>
      <c r="E9" s="316" t="s">
        <v>7</v>
      </c>
      <c r="F9" s="317"/>
      <c r="G9" s="317"/>
      <c r="H9" s="317"/>
      <c r="I9" s="317"/>
      <c r="J9" s="312" t="s">
        <v>8</v>
      </c>
      <c r="K9" s="370" t="s">
        <v>9</v>
      </c>
      <c r="L9" s="371"/>
      <c r="M9" s="370" t="s">
        <v>10</v>
      </c>
      <c r="N9" s="371"/>
    </row>
    <row r="10" spans="1:32" ht="19.5" customHeight="1">
      <c r="A10" s="267"/>
      <c r="B10" s="267"/>
      <c r="C10" s="270"/>
      <c r="D10" s="271"/>
      <c r="E10" s="312" t="s">
        <v>11</v>
      </c>
      <c r="F10" s="312" t="s">
        <v>12</v>
      </c>
      <c r="G10" s="312" t="s">
        <v>13</v>
      </c>
      <c r="H10" s="9" t="s">
        <v>3</v>
      </c>
      <c r="I10" s="312" t="s">
        <v>14</v>
      </c>
      <c r="J10" s="313"/>
      <c r="K10" s="372"/>
      <c r="L10" s="373"/>
      <c r="M10" s="372"/>
      <c r="N10" s="373"/>
    </row>
    <row r="11" spans="1:32" ht="19.5" customHeight="1">
      <c r="A11" s="267"/>
      <c r="B11" s="267"/>
      <c r="C11" s="302"/>
      <c r="D11" s="303"/>
      <c r="E11" s="313"/>
      <c r="F11" s="313"/>
      <c r="G11" s="313"/>
      <c r="H11" s="9" t="s">
        <v>15</v>
      </c>
      <c r="I11" s="313"/>
      <c r="J11" s="313"/>
      <c r="K11" s="96" t="s">
        <v>98</v>
      </c>
      <c r="L11" s="96" t="s">
        <v>99</v>
      </c>
      <c r="M11" s="96" t="s">
        <v>98</v>
      </c>
      <c r="N11" s="96" t="s">
        <v>99</v>
      </c>
    </row>
    <row r="12" spans="1:32" s="99" customFormat="1" ht="19.5" customHeight="1">
      <c r="A12" s="97"/>
      <c r="B12" s="97"/>
      <c r="C12" s="86" t="s">
        <v>87</v>
      </c>
      <c r="D12" s="87" t="s">
        <v>88</v>
      </c>
      <c r="E12" s="92">
        <v>6</v>
      </c>
      <c r="F12" s="93">
        <v>5</v>
      </c>
      <c r="G12" s="93">
        <v>6</v>
      </c>
      <c r="H12" s="94"/>
      <c r="I12" s="95">
        <v>8</v>
      </c>
      <c r="J12" s="68">
        <f>(ROUND((E12+F12+G12+I12*2)/5,1))</f>
        <v>6.6</v>
      </c>
      <c r="K12" s="93">
        <v>7</v>
      </c>
      <c r="L12" s="93"/>
      <c r="M12" s="95">
        <f>(ROUND((I12+J12)/2,0))</f>
        <v>7</v>
      </c>
      <c r="N12" s="95"/>
      <c r="O12" s="98"/>
    </row>
    <row r="13" spans="1:32" s="99" customFormat="1" ht="19.5" customHeight="1">
      <c r="A13" s="97"/>
      <c r="B13" s="97"/>
      <c r="C13" s="86" t="s">
        <v>90</v>
      </c>
      <c r="D13" s="87" t="s">
        <v>89</v>
      </c>
      <c r="E13" s="92">
        <v>8</v>
      </c>
      <c r="F13" s="93">
        <v>6</v>
      </c>
      <c r="G13" s="93">
        <v>8</v>
      </c>
      <c r="H13" s="94"/>
      <c r="I13" s="95">
        <v>8</v>
      </c>
      <c r="J13" s="68">
        <f>(ROUND((E13+F13+G13+I13*2)/5,1))</f>
        <v>7.6</v>
      </c>
      <c r="K13" s="93">
        <v>7</v>
      </c>
      <c r="L13" s="93"/>
      <c r="M13" s="95">
        <f>(ROUND((I13+J13)/2,0))</f>
        <v>8</v>
      </c>
      <c r="N13" s="95"/>
      <c r="O13" s="98"/>
    </row>
    <row r="14" spans="1:32" s="99" customFormat="1" ht="19.5" customHeight="1">
      <c r="A14" s="97"/>
      <c r="B14" s="97"/>
      <c r="C14" s="86" t="s">
        <v>93</v>
      </c>
      <c r="D14" s="87" t="s">
        <v>89</v>
      </c>
      <c r="E14" s="92">
        <v>6</v>
      </c>
      <c r="F14" s="93">
        <v>5</v>
      </c>
      <c r="G14" s="93">
        <v>4</v>
      </c>
      <c r="H14" s="94"/>
      <c r="I14" s="95">
        <v>5</v>
      </c>
      <c r="J14" s="68">
        <f>(ROUND((E14+F14+G14+I14*2)/5,1))</f>
        <v>5</v>
      </c>
      <c r="K14" s="93">
        <v>5</v>
      </c>
      <c r="L14" s="93"/>
      <c r="M14" s="95">
        <f>(ROUND((I14+J14)/2,0))</f>
        <v>5</v>
      </c>
      <c r="N14" s="95"/>
      <c r="O14" s="98"/>
    </row>
    <row r="15" spans="1:32" s="99" customFormat="1" ht="19.5" customHeight="1">
      <c r="A15" s="97"/>
      <c r="B15" s="97"/>
      <c r="C15" s="86" t="s">
        <v>91</v>
      </c>
      <c r="D15" s="87" t="s">
        <v>92</v>
      </c>
      <c r="E15" s="92">
        <v>7</v>
      </c>
      <c r="F15" s="93">
        <v>5</v>
      </c>
      <c r="G15" s="93">
        <v>6</v>
      </c>
      <c r="H15" s="94"/>
      <c r="I15" s="95">
        <v>6</v>
      </c>
      <c r="J15" s="68">
        <f>(ROUND((E15+F15+G15+I15*2)/5,1))</f>
        <v>6</v>
      </c>
      <c r="K15" s="93">
        <v>5</v>
      </c>
      <c r="L15" s="93"/>
      <c r="M15" s="95">
        <f>(ROUND((I15+J15)/2,0))</f>
        <v>6</v>
      </c>
      <c r="N15" s="95"/>
      <c r="O15" s="98"/>
    </row>
    <row r="16" spans="1:32" ht="16.5" customHeight="1">
      <c r="A16" s="262" t="s">
        <v>16</v>
      </c>
      <c r="B16" s="263"/>
      <c r="C16" s="263"/>
      <c r="D16" s="263"/>
      <c r="E16" s="263"/>
      <c r="F16" s="263"/>
      <c r="G16" s="263"/>
      <c r="H16" s="263"/>
      <c r="I16" s="263"/>
      <c r="J16" s="263"/>
      <c r="K16" s="263"/>
      <c r="L16" s="263"/>
      <c r="M16" s="263"/>
      <c r="N16" s="263"/>
      <c r="P16" s="293" t="s">
        <v>28</v>
      </c>
      <c r="Q16" s="294"/>
      <c r="R16" s="295"/>
      <c r="S16" s="289" t="s">
        <v>21</v>
      </c>
      <c r="T16" s="291" t="s">
        <v>22</v>
      </c>
      <c r="U16" s="281" t="s">
        <v>29</v>
      </c>
      <c r="V16" s="282"/>
      <c r="W16" s="281" t="s">
        <v>30</v>
      </c>
      <c r="X16" s="282"/>
      <c r="Y16" s="275" t="s">
        <v>31</v>
      </c>
      <c r="Z16" s="276"/>
      <c r="AA16" s="277" t="s">
        <v>32</v>
      </c>
      <c r="AB16" s="278"/>
      <c r="AC16" s="281" t="s">
        <v>33</v>
      </c>
      <c r="AD16" s="282"/>
      <c r="AE16" s="283" t="s">
        <v>34</v>
      </c>
      <c r="AF16" s="284"/>
    </row>
    <row r="17" spans="1:32" ht="19.5" customHeight="1">
      <c r="A17" s="52"/>
      <c r="B17" s="309" t="s">
        <v>27</v>
      </c>
      <c r="C17" s="309"/>
      <c r="D17" s="2">
        <f>V22</f>
        <v>0</v>
      </c>
      <c r="E17" s="308" t="e">
        <f>X22/100</f>
        <v>#DIV/0!</v>
      </c>
      <c r="F17" s="308"/>
      <c r="G17" s="53"/>
      <c r="H17" s="54"/>
      <c r="I17" s="55"/>
      <c r="J17" s="56"/>
      <c r="K17" s="53"/>
      <c r="L17" s="53"/>
      <c r="M17" s="53"/>
      <c r="N17" s="55"/>
      <c r="P17" s="296"/>
      <c r="Q17" s="297"/>
      <c r="R17" s="298"/>
      <c r="S17" s="290"/>
      <c r="T17" s="282"/>
      <c r="U17" s="15" t="s">
        <v>23</v>
      </c>
      <c r="V17" s="16" t="s">
        <v>22</v>
      </c>
      <c r="W17" s="17" t="s">
        <v>23</v>
      </c>
      <c r="X17" s="16" t="s">
        <v>22</v>
      </c>
      <c r="Y17" s="17" t="s">
        <v>23</v>
      </c>
      <c r="Z17" s="16" t="s">
        <v>22</v>
      </c>
      <c r="AA17" s="17" t="s">
        <v>35</v>
      </c>
      <c r="AB17" s="18" t="s">
        <v>22</v>
      </c>
      <c r="AC17" s="17" t="s">
        <v>23</v>
      </c>
      <c r="AD17" s="16" t="s">
        <v>22</v>
      </c>
      <c r="AE17" s="17" t="s">
        <v>23</v>
      </c>
      <c r="AF17" s="16" t="s">
        <v>22</v>
      </c>
    </row>
    <row r="18" spans="1:32" ht="19.5" customHeight="1">
      <c r="A18" s="52"/>
      <c r="B18" s="309" t="s">
        <v>17</v>
      </c>
      <c r="C18" s="309"/>
      <c r="D18" s="2">
        <f>Y22</f>
        <v>0</v>
      </c>
      <c r="E18" s="308" t="e">
        <f>Z22/100</f>
        <v>#DIV/0!</v>
      </c>
      <c r="F18" s="308"/>
      <c r="G18" s="53"/>
      <c r="H18" s="54"/>
      <c r="I18" s="55"/>
      <c r="J18" s="56"/>
      <c r="K18" s="53"/>
      <c r="L18" s="53"/>
      <c r="M18" s="53"/>
      <c r="N18" s="55"/>
      <c r="P18" s="299"/>
      <c r="Q18" s="300"/>
      <c r="R18" s="301"/>
      <c r="S18" s="19">
        <f>COUNTIF(N12:N15,"&lt;=10")</f>
        <v>0</v>
      </c>
      <c r="T18" s="21" t="e">
        <f>ROUND((V18+X18+Z18+AB18+AD18+AF18),1)</f>
        <v>#DIV/0!</v>
      </c>
      <c r="U18" s="20">
        <f>COUNTIF(N12:N15,"&gt;=9")</f>
        <v>0</v>
      </c>
      <c r="V18" s="21" t="e">
        <f>ROUND(U18*100/S18,1)</f>
        <v>#DIV/0!</v>
      </c>
      <c r="W18" s="20">
        <f>COUNTIF(N12:N15,"&gt;=8")-COUNTIF(N12:N15,"&gt;=9")</f>
        <v>0</v>
      </c>
      <c r="X18" s="21" t="e">
        <f>ROUND(W18*100/S18,1)</f>
        <v>#DIV/0!</v>
      </c>
      <c r="Y18" s="20">
        <f>COUNTIF(N12:N15,"&gt;=7")-COUNTIF(N12:N15,"&gt;=8")</f>
        <v>0</v>
      </c>
      <c r="Z18" s="21" t="e">
        <f>ROUND(Y18*100/S18,1)</f>
        <v>#DIV/0!</v>
      </c>
      <c r="AA18" s="20">
        <f>COUNTIF(N12:N15,"&gt;=5")-COUNTIF(N12:N15,"&gt;=7")</f>
        <v>0</v>
      </c>
      <c r="AB18" s="22" t="e">
        <f>ROUND(AA18*100/S18,1)</f>
        <v>#DIV/0!</v>
      </c>
      <c r="AC18" s="20">
        <f>COUNTIF(N12:N15,"&gt;=4")-COUNTIF(N12:N15,"&gt;=5")</f>
        <v>0</v>
      </c>
      <c r="AD18" s="21" t="e">
        <f>ROUND(AC18*100/S18,1)</f>
        <v>#DIV/0!</v>
      </c>
      <c r="AE18" s="20">
        <f>COUNTIF(N12:N15,"&lt;4")</f>
        <v>0</v>
      </c>
      <c r="AF18" s="21" t="e">
        <f>ROUND(AE18*100/S18,1)</f>
        <v>#DIV/0!</v>
      </c>
    </row>
    <row r="19" spans="1:32" ht="19.5" customHeight="1">
      <c r="B19" s="28"/>
      <c r="C19" s="28"/>
      <c r="D19" s="2"/>
      <c r="E19" s="27"/>
      <c r="F19" s="25"/>
      <c r="G19" s="25"/>
      <c r="H19" s="4"/>
      <c r="I19" s="274" t="s">
        <v>74</v>
      </c>
      <c r="J19" s="274"/>
      <c r="K19" s="274"/>
      <c r="L19" s="274"/>
      <c r="M19" s="274"/>
      <c r="N19" s="274"/>
      <c r="AB19" s="23" t="e">
        <f>IF(T18=100,AB18+0,IF(T18&lt;100,AB18+0.1,IF(T18&gt;100,AB18-0.1)))</f>
        <v>#DIV/0!</v>
      </c>
    </row>
    <row r="20" spans="1:32" ht="19.5" customHeight="1">
      <c r="A20" s="32" t="s">
        <v>18</v>
      </c>
      <c r="C20" s="26"/>
      <c r="D20" s="264" t="s">
        <v>36</v>
      </c>
      <c r="E20" s="264"/>
      <c r="F20" s="264"/>
      <c r="G20" s="264"/>
      <c r="H20" s="26"/>
      <c r="I20" s="264" t="s">
        <v>19</v>
      </c>
      <c r="J20" s="314"/>
      <c r="K20" s="314"/>
      <c r="L20" s="314"/>
      <c r="M20" s="314"/>
      <c r="N20" s="314"/>
      <c r="P20" s="288" t="s">
        <v>24</v>
      </c>
      <c r="Q20" s="288"/>
      <c r="R20" s="288"/>
      <c r="S20" s="288"/>
      <c r="T20" s="285" t="s">
        <v>21</v>
      </c>
      <c r="U20" s="285" t="s">
        <v>22</v>
      </c>
      <c r="V20" s="279" t="s">
        <v>25</v>
      </c>
      <c r="W20" s="287"/>
      <c r="X20" s="280"/>
      <c r="Y20" s="288" t="s">
        <v>26</v>
      </c>
      <c r="Z20" s="288"/>
    </row>
    <row r="21" spans="1:32" ht="19.5" customHeight="1">
      <c r="A21" s="29" t="s">
        <v>37</v>
      </c>
      <c r="C21" s="24"/>
      <c r="D21" s="261" t="s">
        <v>20</v>
      </c>
      <c r="E21" s="261"/>
      <c r="F21" s="261"/>
      <c r="G21" s="261"/>
      <c r="H21" s="24"/>
      <c r="I21" s="315" t="s">
        <v>20</v>
      </c>
      <c r="J21" s="315"/>
      <c r="K21" s="315"/>
      <c r="L21" s="315"/>
      <c r="M21" s="315"/>
      <c r="N21" s="315"/>
      <c r="P21" s="292"/>
      <c r="Q21" s="292"/>
      <c r="R21" s="292"/>
      <c r="S21" s="292"/>
      <c r="T21" s="286"/>
      <c r="U21" s="286"/>
      <c r="V21" s="279" t="s">
        <v>23</v>
      </c>
      <c r="W21" s="280"/>
      <c r="X21" s="13" t="s">
        <v>22</v>
      </c>
      <c r="Y21" s="13" t="s">
        <v>23</v>
      </c>
      <c r="Z21" s="13" t="s">
        <v>22</v>
      </c>
    </row>
    <row r="22" spans="1:32" ht="19.5" customHeight="1">
      <c r="A22" s="36"/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P22" s="288" t="s">
        <v>73</v>
      </c>
      <c r="Q22" s="288"/>
      <c r="R22" s="288"/>
      <c r="S22" s="288"/>
      <c r="T22" s="13">
        <f>COUNTIF(N12:N15,"&lt;=20")</f>
        <v>0</v>
      </c>
      <c r="U22" s="13" t="e">
        <f>X22+Z22</f>
        <v>#DIV/0!</v>
      </c>
      <c r="V22" s="279">
        <f>COUNTIF(N12:N15,"&gt;=5")</f>
        <v>0</v>
      </c>
      <c r="W22" s="280"/>
      <c r="X22" s="14" t="e">
        <f>ROUND(V22*100/T22,1)</f>
        <v>#DIV/0!</v>
      </c>
      <c r="Y22" s="13">
        <f>COUNTIF(N12:N15,"&lt;5")</f>
        <v>0</v>
      </c>
      <c r="Z22" s="13" t="e">
        <f>ROUND(Y22*100/T22,1)</f>
        <v>#DIV/0!</v>
      </c>
    </row>
    <row r="23" spans="1:32" ht="12" customHeight="1">
      <c r="C23" s="10" t="s">
        <v>4</v>
      </c>
      <c r="D23" s="1"/>
    </row>
    <row r="24" spans="1:32" ht="19.5" customHeight="1">
      <c r="B24" s="11"/>
      <c r="C24" s="11"/>
      <c r="D24" s="2"/>
      <c r="E24" s="308"/>
      <c r="F24" s="308"/>
      <c r="G24" s="25"/>
      <c r="H24" s="4"/>
      <c r="I24" s="4"/>
      <c r="J24" s="4"/>
      <c r="K24" s="4"/>
      <c r="L24" s="4"/>
      <c r="M24" s="4"/>
      <c r="N24" s="4"/>
    </row>
    <row r="25" spans="1:32" ht="19.5" customHeight="1">
      <c r="B25" s="11"/>
      <c r="C25" s="11"/>
      <c r="D25" s="2"/>
      <c r="E25" s="308"/>
      <c r="F25" s="308"/>
      <c r="G25" s="25"/>
      <c r="H25" s="4"/>
      <c r="I25" s="4"/>
      <c r="J25" s="4"/>
      <c r="K25" s="4"/>
      <c r="L25" s="4"/>
      <c r="M25" s="4"/>
      <c r="N25" s="4"/>
    </row>
    <row r="26" spans="1:32" ht="9.75" customHeight="1">
      <c r="B26" s="8"/>
      <c r="C26" s="8"/>
      <c r="D26" s="2"/>
      <c r="E26" s="31"/>
      <c r="F26" s="31"/>
      <c r="G26" s="25"/>
      <c r="H26" s="4"/>
      <c r="I26" s="4"/>
      <c r="J26" s="4"/>
      <c r="K26" s="4"/>
      <c r="L26" s="4"/>
      <c r="M26" s="4"/>
      <c r="N26" s="4"/>
    </row>
    <row r="27" spans="1:32" ht="18">
      <c r="B27" s="28"/>
      <c r="C27" s="28"/>
      <c r="D27" s="2"/>
      <c r="E27" s="27"/>
      <c r="F27" s="25"/>
      <c r="G27" s="25"/>
      <c r="H27" s="4"/>
      <c r="N27" s="28"/>
    </row>
    <row r="28" spans="1:32" ht="19.5" customHeight="1">
      <c r="A28" s="32"/>
      <c r="C28" s="26"/>
      <c r="D28" s="32"/>
      <c r="E28" s="32"/>
      <c r="F28" s="32"/>
      <c r="G28" s="32"/>
      <c r="H28" s="26"/>
      <c r="I28" s="32"/>
      <c r="J28" s="26"/>
      <c r="K28" s="26"/>
      <c r="L28" s="26"/>
      <c r="M28" s="26"/>
      <c r="N28" s="26"/>
    </row>
    <row r="29" spans="1:32" ht="19.5" customHeight="1">
      <c r="A29" s="29"/>
      <c r="C29" s="24"/>
      <c r="D29" s="51"/>
      <c r="E29" s="51"/>
      <c r="F29" s="51"/>
      <c r="G29" s="51"/>
      <c r="H29" s="24"/>
      <c r="J29" s="33"/>
      <c r="K29" s="30"/>
      <c r="L29" s="30"/>
      <c r="M29" s="30"/>
      <c r="N29" s="33"/>
    </row>
    <row r="30" spans="1:32" ht="19.5" customHeight="1">
      <c r="A30" s="3"/>
    </row>
    <row r="31" spans="1:32" ht="19.5" customHeight="1"/>
    <row r="32" spans="1:32" ht="19.5" customHeight="1"/>
  </sheetData>
  <mergeCells count="50">
    <mergeCell ref="A3:E3"/>
    <mergeCell ref="G3:N3"/>
    <mergeCell ref="A1:E1"/>
    <mergeCell ref="G1:N1"/>
    <mergeCell ref="A2:E2"/>
    <mergeCell ref="G2:N2"/>
    <mergeCell ref="M9:N10"/>
    <mergeCell ref="A4:N4"/>
    <mergeCell ref="A5:N5"/>
    <mergeCell ref="A6:N6"/>
    <mergeCell ref="A7:N7"/>
    <mergeCell ref="A9:A11"/>
    <mergeCell ref="B9:B11"/>
    <mergeCell ref="C9:D11"/>
    <mergeCell ref="E9:I9"/>
    <mergeCell ref="J9:J11"/>
    <mergeCell ref="E10:E11"/>
    <mergeCell ref="F10:F11"/>
    <mergeCell ref="G10:G11"/>
    <mergeCell ref="I10:I11"/>
    <mergeCell ref="K9:L10"/>
    <mergeCell ref="AC16:AD16"/>
    <mergeCell ref="P16:R18"/>
    <mergeCell ref="B17:C17"/>
    <mergeCell ref="E17:F17"/>
    <mergeCell ref="B18:C18"/>
    <mergeCell ref="E18:F18"/>
    <mergeCell ref="S16:S17"/>
    <mergeCell ref="A16:N16"/>
    <mergeCell ref="Y16:Z16"/>
    <mergeCell ref="AA16:AB16"/>
    <mergeCell ref="T16:T17"/>
    <mergeCell ref="U16:V16"/>
    <mergeCell ref="W16:X16"/>
    <mergeCell ref="E25:F25"/>
    <mergeCell ref="AE16:AF16"/>
    <mergeCell ref="I19:N19"/>
    <mergeCell ref="D20:G20"/>
    <mergeCell ref="I20:N20"/>
    <mergeCell ref="P20:S21"/>
    <mergeCell ref="D21:G21"/>
    <mergeCell ref="E24:F24"/>
    <mergeCell ref="Y20:Z20"/>
    <mergeCell ref="V21:W21"/>
    <mergeCell ref="P22:S22"/>
    <mergeCell ref="V22:W22"/>
    <mergeCell ref="V20:X20"/>
    <mergeCell ref="I21:N21"/>
    <mergeCell ref="T20:T21"/>
    <mergeCell ref="U20:U21"/>
  </mergeCells>
  <phoneticPr fontId="12" type="noConversion"/>
  <pageMargins left="0.5" right="0.25" top="0.5" bottom="0.5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I30"/>
  <sheetViews>
    <sheetView topLeftCell="A4" workbookViewId="0">
      <selection activeCell="E17" sqref="E17"/>
    </sheetView>
  </sheetViews>
  <sheetFormatPr defaultRowHeight="14.25"/>
  <cols>
    <col min="1" max="1" width="4.75" style="124" customWidth="1"/>
    <col min="2" max="2" width="19.875" style="124" customWidth="1"/>
    <col min="3" max="3" width="8.75" style="124" customWidth="1"/>
    <col min="4" max="4" width="11.5" style="124" customWidth="1"/>
    <col min="5" max="5" width="7.625" style="124" customWidth="1"/>
    <col min="6" max="6" width="2.625" style="124" customWidth="1"/>
    <col min="7" max="7" width="7.625" style="124" customWidth="1"/>
    <col min="8" max="9" width="14.375" style="124" customWidth="1"/>
    <col min="10" max="16384" width="9" style="124"/>
  </cols>
  <sheetData>
    <row r="1" spans="1:9" ht="15.75">
      <c r="A1" s="377" t="s">
        <v>228</v>
      </c>
      <c r="B1" s="377"/>
      <c r="C1" s="377"/>
      <c r="D1" s="377"/>
      <c r="E1" s="378" t="s">
        <v>64</v>
      </c>
      <c r="F1" s="378"/>
      <c r="G1" s="378"/>
      <c r="H1" s="378"/>
      <c r="I1" s="378"/>
    </row>
    <row r="2" spans="1:9" ht="32.25" customHeight="1">
      <c r="A2" s="379" t="s">
        <v>229</v>
      </c>
      <c r="B2" s="378"/>
      <c r="C2" s="378"/>
      <c r="D2" s="378"/>
      <c r="E2" s="380" t="s">
        <v>230</v>
      </c>
      <c r="F2" s="380"/>
      <c r="G2" s="380"/>
      <c r="H2" s="380"/>
      <c r="I2" s="380"/>
    </row>
    <row r="3" spans="1:9" ht="15">
      <c r="A3" s="375"/>
      <c r="B3" s="375"/>
      <c r="C3" s="375"/>
      <c r="D3" s="375"/>
      <c r="E3" s="376"/>
      <c r="F3" s="376"/>
      <c r="G3" s="376"/>
      <c r="H3" s="376"/>
      <c r="I3" s="376"/>
    </row>
    <row r="4" spans="1:9" s="125" customFormat="1" ht="54.75" customHeight="1">
      <c r="A4" s="381" t="s">
        <v>231</v>
      </c>
      <c r="B4" s="382"/>
      <c r="C4" s="382"/>
      <c r="D4" s="382"/>
      <c r="E4" s="382"/>
      <c r="F4" s="382"/>
      <c r="G4" s="382"/>
      <c r="H4" s="382"/>
      <c r="I4" s="382"/>
    </row>
    <row r="5" spans="1:9" s="125" customFormat="1" ht="33" customHeight="1">
      <c r="B5" s="126"/>
      <c r="C5" s="127" t="s">
        <v>232</v>
      </c>
      <c r="D5" s="128" t="s">
        <v>68</v>
      </c>
      <c r="E5" s="126"/>
      <c r="F5" s="126"/>
      <c r="G5" s="126"/>
      <c r="H5" s="126"/>
      <c r="I5" s="126"/>
    </row>
    <row r="6" spans="1:9" s="129" customFormat="1" ht="23.25" customHeight="1">
      <c r="C6" s="130" t="s">
        <v>233</v>
      </c>
      <c r="D6" s="131" t="s">
        <v>219</v>
      </c>
      <c r="E6" s="132"/>
      <c r="F6" s="132"/>
      <c r="G6" s="130" t="s">
        <v>234</v>
      </c>
      <c r="H6" s="132" t="s">
        <v>220</v>
      </c>
      <c r="I6" s="132"/>
    </row>
    <row r="7" spans="1:9" ht="9" customHeight="1"/>
    <row r="8" spans="1:9" s="133" customFormat="1" ht="21.75" customHeight="1">
      <c r="A8" s="383" t="s">
        <v>1</v>
      </c>
      <c r="B8" s="385" t="s">
        <v>235</v>
      </c>
      <c r="C8" s="385"/>
      <c r="D8" s="383" t="s">
        <v>236</v>
      </c>
      <c r="E8" s="386" t="s">
        <v>237</v>
      </c>
      <c r="F8" s="387"/>
      <c r="G8" s="387"/>
      <c r="H8" s="388"/>
      <c r="I8" s="383" t="s">
        <v>238</v>
      </c>
    </row>
    <row r="9" spans="1:9" s="135" customFormat="1" ht="49.5" customHeight="1">
      <c r="A9" s="384"/>
      <c r="B9" s="385"/>
      <c r="C9" s="385"/>
      <c r="D9" s="384"/>
      <c r="E9" s="389" t="s">
        <v>239</v>
      </c>
      <c r="F9" s="390"/>
      <c r="G9" s="391"/>
      <c r="H9" s="134" t="s">
        <v>22</v>
      </c>
      <c r="I9" s="384"/>
    </row>
    <row r="10" spans="1:9" ht="22.5" customHeight="1">
      <c r="A10" s="136">
        <v>1</v>
      </c>
      <c r="B10" s="105" t="s">
        <v>139</v>
      </c>
      <c r="C10" s="110" t="s">
        <v>140</v>
      </c>
      <c r="D10" s="137"/>
      <c r="E10" s="157">
        <v>10</v>
      </c>
      <c r="F10" s="141" t="s">
        <v>240</v>
      </c>
      <c r="G10" s="138">
        <v>30</v>
      </c>
      <c r="H10" s="139">
        <f>E10*100/G10</f>
        <v>33.333333333333336</v>
      </c>
      <c r="I10" s="137"/>
    </row>
    <row r="11" spans="1:9" ht="22.5" customHeight="1">
      <c r="A11" s="136">
        <v>2</v>
      </c>
      <c r="B11" s="105" t="s">
        <v>147</v>
      </c>
      <c r="C11" s="110" t="s">
        <v>148</v>
      </c>
      <c r="D11" s="137"/>
      <c r="E11" s="157">
        <v>30</v>
      </c>
      <c r="F11" s="141" t="s">
        <v>240</v>
      </c>
      <c r="G11" s="142">
        <v>30</v>
      </c>
      <c r="H11" s="139">
        <f t="shared" ref="H11:H20" si="0">E11*100/G11</f>
        <v>100</v>
      </c>
      <c r="I11" s="137"/>
    </row>
    <row r="12" spans="1:9" ht="22.5" customHeight="1">
      <c r="A12" s="136">
        <v>3</v>
      </c>
      <c r="B12" s="105" t="s">
        <v>153</v>
      </c>
      <c r="C12" s="110" t="s">
        <v>154</v>
      </c>
      <c r="D12" s="137"/>
      <c r="E12" s="157">
        <v>10</v>
      </c>
      <c r="F12" s="141" t="s">
        <v>240</v>
      </c>
      <c r="G12" s="145">
        <v>30</v>
      </c>
      <c r="H12" s="139">
        <f t="shared" si="0"/>
        <v>33.333333333333336</v>
      </c>
      <c r="I12" s="137"/>
    </row>
    <row r="13" spans="1:9" ht="22.5" customHeight="1">
      <c r="A13" s="136">
        <v>4</v>
      </c>
      <c r="B13" s="105" t="s">
        <v>155</v>
      </c>
      <c r="C13" s="110" t="s">
        <v>154</v>
      </c>
      <c r="D13" s="137"/>
      <c r="E13" s="157">
        <v>10</v>
      </c>
      <c r="F13" s="141" t="s">
        <v>240</v>
      </c>
      <c r="G13" s="142">
        <v>30</v>
      </c>
      <c r="H13" s="139">
        <f t="shared" si="0"/>
        <v>33.333333333333336</v>
      </c>
      <c r="I13" s="137"/>
    </row>
    <row r="14" spans="1:9" ht="22.5" customHeight="1">
      <c r="A14" s="136">
        <v>5</v>
      </c>
      <c r="B14" s="105" t="s">
        <v>164</v>
      </c>
      <c r="C14" s="110" t="s">
        <v>165</v>
      </c>
      <c r="D14" s="137"/>
      <c r="E14" s="157">
        <v>14</v>
      </c>
      <c r="F14" s="141" t="s">
        <v>225</v>
      </c>
      <c r="G14" s="145">
        <v>30</v>
      </c>
      <c r="H14" s="139">
        <f t="shared" si="0"/>
        <v>46.666666666666664</v>
      </c>
      <c r="I14" s="137"/>
    </row>
    <row r="15" spans="1:9" ht="22.5" customHeight="1">
      <c r="A15" s="136">
        <v>6</v>
      </c>
      <c r="B15" s="112" t="s">
        <v>123</v>
      </c>
      <c r="C15" s="113" t="s">
        <v>205</v>
      </c>
      <c r="D15" s="137"/>
      <c r="E15" s="157">
        <v>10</v>
      </c>
      <c r="F15" s="141" t="s">
        <v>240</v>
      </c>
      <c r="G15" s="142">
        <v>30</v>
      </c>
      <c r="H15" s="139">
        <f t="shared" si="0"/>
        <v>33.333333333333336</v>
      </c>
      <c r="I15" s="137"/>
    </row>
    <row r="16" spans="1:9" ht="22.5" customHeight="1">
      <c r="A16" s="136">
        <v>7</v>
      </c>
      <c r="B16" s="120"/>
      <c r="C16" s="121"/>
      <c r="D16" s="137"/>
      <c r="E16" s="143"/>
      <c r="F16" s="141" t="s">
        <v>240</v>
      </c>
      <c r="G16" s="145">
        <v>30</v>
      </c>
      <c r="H16" s="139">
        <f t="shared" si="0"/>
        <v>0</v>
      </c>
      <c r="I16" s="137"/>
    </row>
    <row r="17" spans="1:9" ht="22.5" customHeight="1">
      <c r="A17" s="136">
        <v>8</v>
      </c>
      <c r="B17" s="120"/>
      <c r="C17" s="121"/>
      <c r="D17" s="137"/>
      <c r="E17" s="140"/>
      <c r="F17" s="141" t="s">
        <v>240</v>
      </c>
      <c r="G17" s="142">
        <v>30</v>
      </c>
      <c r="H17" s="139">
        <f t="shared" si="0"/>
        <v>0</v>
      </c>
      <c r="I17" s="137"/>
    </row>
    <row r="18" spans="1:9" ht="22.5" customHeight="1">
      <c r="A18" s="136">
        <v>9</v>
      </c>
      <c r="B18" s="118"/>
      <c r="C18" s="119"/>
      <c r="D18" s="137"/>
      <c r="E18" s="143"/>
      <c r="F18" s="144" t="s">
        <v>240</v>
      </c>
      <c r="G18" s="145">
        <v>30</v>
      </c>
      <c r="H18" s="139">
        <f t="shared" si="0"/>
        <v>0</v>
      </c>
      <c r="I18" s="137"/>
    </row>
    <row r="19" spans="1:9" ht="22.5" customHeight="1">
      <c r="A19" s="136">
        <v>10</v>
      </c>
      <c r="B19" s="6"/>
      <c r="C19" s="7"/>
      <c r="D19" s="137"/>
      <c r="E19" s="140"/>
      <c r="F19" s="141" t="s">
        <v>240</v>
      </c>
      <c r="G19" s="142">
        <v>30</v>
      </c>
      <c r="H19" s="139">
        <f t="shared" si="0"/>
        <v>0</v>
      </c>
      <c r="I19" s="137"/>
    </row>
    <row r="20" spans="1:9" ht="22.5" customHeight="1">
      <c r="A20" s="136">
        <v>11</v>
      </c>
      <c r="B20" s="6"/>
      <c r="C20" s="7"/>
      <c r="D20" s="137"/>
      <c r="E20" s="140"/>
      <c r="F20" s="141" t="s">
        <v>240</v>
      </c>
      <c r="G20" s="142">
        <v>30</v>
      </c>
      <c r="H20" s="139">
        <f t="shared" si="0"/>
        <v>0</v>
      </c>
      <c r="I20" s="137"/>
    </row>
    <row r="21" spans="1:9" ht="6" customHeight="1"/>
    <row r="22" spans="1:9" ht="15">
      <c r="B22" s="146" t="s">
        <v>241</v>
      </c>
      <c r="C22" s="147">
        <f>COUNTIF(E10:E20,"&lt;=30")</f>
        <v>6</v>
      </c>
      <c r="D22" s="146"/>
    </row>
    <row r="23" spans="1:9" ht="9.75" customHeight="1">
      <c r="B23" s="148"/>
      <c r="C23" s="148"/>
      <c r="D23" s="148"/>
    </row>
    <row r="24" spans="1:9" ht="15">
      <c r="F24" s="149"/>
      <c r="G24" s="393" t="s">
        <v>242</v>
      </c>
      <c r="H24" s="393"/>
      <c r="I24" s="393"/>
    </row>
    <row r="25" spans="1:9" ht="18">
      <c r="B25" s="123" t="s">
        <v>18</v>
      </c>
      <c r="D25" s="378" t="s">
        <v>36</v>
      </c>
      <c r="E25" s="378"/>
      <c r="F25" s="150"/>
      <c r="G25" s="378" t="s">
        <v>243</v>
      </c>
      <c r="H25" s="378"/>
      <c r="I25" s="378"/>
    </row>
    <row r="26" spans="1:9" s="153" customFormat="1" ht="16.5">
      <c r="A26" s="394"/>
      <c r="B26" s="395"/>
      <c r="C26" s="395"/>
      <c r="D26" s="395"/>
      <c r="E26" s="395"/>
      <c r="F26" s="395"/>
      <c r="G26" s="395"/>
      <c r="H26" s="395"/>
      <c r="I26" s="395"/>
    </row>
    <row r="27" spans="1:9" s="153" customFormat="1" ht="16.5">
      <c r="A27" s="151"/>
      <c r="B27" s="152"/>
      <c r="C27" s="152"/>
      <c r="D27" s="152"/>
      <c r="E27" s="152"/>
      <c r="F27" s="152"/>
      <c r="G27" s="152"/>
      <c r="H27" s="152"/>
      <c r="I27" s="152"/>
    </row>
    <row r="28" spans="1:9" s="153" customFormat="1" ht="16.5">
      <c r="A28" s="151"/>
      <c r="B28" s="152"/>
      <c r="C28" s="152"/>
      <c r="D28" s="152"/>
      <c r="E28" s="152"/>
      <c r="F28" s="152"/>
      <c r="G28" s="152"/>
      <c r="H28" s="152"/>
      <c r="I28" s="152"/>
    </row>
    <row r="30" spans="1:9" ht="15">
      <c r="A30" s="154"/>
      <c r="D30" s="392" t="s">
        <v>117</v>
      </c>
      <c r="E30" s="392"/>
      <c r="F30" s="155"/>
      <c r="G30" s="392" t="s">
        <v>117</v>
      </c>
      <c r="H30" s="392"/>
      <c r="I30" s="392"/>
    </row>
  </sheetData>
  <mergeCells count="19">
    <mergeCell ref="D30:E30"/>
    <mergeCell ref="G30:I30"/>
    <mergeCell ref="G24:I24"/>
    <mergeCell ref="D25:E25"/>
    <mergeCell ref="G25:I25"/>
    <mergeCell ref="A26:I26"/>
    <mergeCell ref="A4:I4"/>
    <mergeCell ref="A8:A9"/>
    <mergeCell ref="B8:C9"/>
    <mergeCell ref="D8:D9"/>
    <mergeCell ref="E8:H8"/>
    <mergeCell ref="I8:I9"/>
    <mergeCell ref="E9:G9"/>
    <mergeCell ref="A3:D3"/>
    <mergeCell ref="E3:I3"/>
    <mergeCell ref="A1:D1"/>
    <mergeCell ref="E1:I1"/>
    <mergeCell ref="A2:D2"/>
    <mergeCell ref="E2:I2"/>
  </mergeCells>
  <phoneticPr fontId="12" type="noConversion"/>
  <pageMargins left="0.25" right="0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So Tay</vt:lpstr>
      <vt:lpstr>T.Nghi</vt:lpstr>
      <vt:lpstr>Diem Danh</vt:lpstr>
      <vt:lpstr>Thao Luan</vt:lpstr>
      <vt:lpstr>DS Nhom</vt:lpstr>
      <vt:lpstr>Hoc Lai</vt:lpstr>
      <vt:lpstr>Cam Thi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 Khi 2</cp:lastModifiedBy>
  <cp:lastPrinted>2017-12-27T02:16:57Z</cp:lastPrinted>
  <dcterms:created xsi:type="dcterms:W3CDTF">2007-11-01T03:36:35Z</dcterms:created>
  <dcterms:modified xsi:type="dcterms:W3CDTF">2019-05-19T07:53:57Z</dcterms:modified>
</cp:coreProperties>
</file>